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rsh\OneDrive\Desktop\"/>
    </mc:Choice>
  </mc:AlternateContent>
  <xr:revisionPtr revIDLastSave="0" documentId="13_ncr:1_{E4F843EA-3227-41D6-B869-0FA892DE550E}" xr6:coauthVersionLast="47" xr6:coauthVersionMax="47" xr10:uidLastSave="{00000000-0000-0000-0000-000000000000}"/>
  <bookViews>
    <workbookView xWindow="-120" yWindow="-120" windowWidth="20730" windowHeight="11040" activeTab="2" xr2:uid="{24E7D69B-0632-4AE1-9F59-AB9A89ED2D3B}"/>
  </bookViews>
  <sheets>
    <sheet name="QUES1" sheetId="1" r:id="rId1"/>
    <sheet name="QUES 2" sheetId="2" r:id="rId2"/>
    <sheet name="QUES 3" sheetId="3" r:id="rId3"/>
  </sheets>
  <externalReferences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7" i="3" l="1"/>
  <c r="I26" i="3"/>
  <c r="D26" i="3"/>
  <c r="I24" i="3"/>
  <c r="I23" i="3"/>
  <c r="I22" i="3"/>
  <c r="D22" i="3"/>
  <c r="I20" i="3"/>
  <c r="I19" i="3"/>
  <c r="H19" i="3"/>
  <c r="J19" i="3" s="1"/>
  <c r="I18" i="3"/>
  <c r="J18" i="3" s="1"/>
  <c r="H18" i="3"/>
  <c r="D18" i="3"/>
  <c r="C18" i="3"/>
  <c r="E18" i="3" s="1"/>
  <c r="D17" i="3"/>
  <c r="E17" i="3" s="1"/>
  <c r="I16" i="3"/>
  <c r="J16" i="3" s="1"/>
  <c r="D16" i="3"/>
  <c r="E16" i="3" s="1"/>
  <c r="D15" i="3"/>
  <c r="E15" i="3" s="1"/>
  <c r="I14" i="3"/>
  <c r="J14" i="3" s="1"/>
  <c r="D14" i="3"/>
  <c r="E14" i="3" s="1"/>
  <c r="D13" i="3"/>
  <c r="E13" i="3" s="1"/>
  <c r="I12" i="3"/>
  <c r="J12" i="3" s="1"/>
  <c r="D12" i="3"/>
  <c r="E12" i="3" s="1"/>
  <c r="D11" i="3"/>
  <c r="E11" i="3" s="1"/>
  <c r="I10" i="3"/>
  <c r="J10" i="3" s="1"/>
  <c r="D10" i="3"/>
  <c r="E10" i="3" s="1"/>
  <c r="I9" i="3"/>
  <c r="J9" i="3" s="1"/>
  <c r="D9" i="3"/>
  <c r="E9" i="3" s="1"/>
  <c r="I8" i="3"/>
  <c r="J8" i="3" s="1"/>
  <c r="D8" i="3"/>
  <c r="E8" i="3" s="1"/>
  <c r="I7" i="3"/>
  <c r="J7" i="3" s="1"/>
  <c r="D7" i="3"/>
  <c r="E7" i="3" s="1"/>
  <c r="H4" i="3"/>
  <c r="I25" i="3" s="1"/>
  <c r="C4" i="3"/>
  <c r="D25" i="3" s="1"/>
  <c r="H17" i="2"/>
  <c r="G17" i="2"/>
  <c r="G16" i="2"/>
  <c r="H16" i="2" s="1"/>
  <c r="G15" i="2"/>
  <c r="H15" i="2" s="1"/>
  <c r="G14" i="2"/>
  <c r="H14" i="2" s="1"/>
  <c r="H13" i="2"/>
  <c r="G13" i="2"/>
  <c r="G12" i="2"/>
  <c r="H12" i="2" s="1"/>
  <c r="G11" i="2"/>
  <c r="H11" i="2" s="1"/>
  <c r="G10" i="2"/>
  <c r="H10" i="2" s="1"/>
  <c r="H9" i="2"/>
  <c r="G9" i="2"/>
  <c r="G8" i="2"/>
  <c r="H8" i="2" s="1"/>
  <c r="G7" i="2"/>
  <c r="H7" i="2" s="1"/>
  <c r="H19" i="2" s="1"/>
  <c r="C20" i="2"/>
  <c r="C17" i="2"/>
  <c r="C9" i="2"/>
  <c r="C10" i="2" s="1"/>
  <c r="D20" i="3" l="1"/>
  <c r="D24" i="3"/>
  <c r="I11" i="3"/>
  <c r="J11" i="3" s="1"/>
  <c r="I13" i="3"/>
  <c r="J13" i="3" s="1"/>
  <c r="I15" i="3"/>
  <c r="J15" i="3" s="1"/>
  <c r="I17" i="3"/>
  <c r="J17" i="3" s="1"/>
  <c r="C19" i="3"/>
  <c r="I21" i="3"/>
  <c r="D19" i="3"/>
  <c r="H20" i="3"/>
  <c r="D23" i="3"/>
  <c r="D27" i="3"/>
  <c r="D21" i="3"/>
  <c r="AH20" i="1"/>
  <c r="AH21" i="1" s="1"/>
  <c r="AH22" i="1" s="1"/>
  <c r="AH23" i="1" s="1"/>
  <c r="AH24" i="1" s="1"/>
  <c r="AH25" i="1" s="1"/>
  <c r="AH26" i="1" s="1"/>
  <c r="AH27" i="1" s="1"/>
  <c r="AH28" i="1" s="1"/>
  <c r="AH29" i="1" s="1"/>
  <c r="AB20" i="1"/>
  <c r="AB21" i="1" s="1"/>
  <c r="AB22" i="1" s="1"/>
  <c r="AB23" i="1" s="1"/>
  <c r="AB24" i="1" s="1"/>
  <c r="AB25" i="1" s="1"/>
  <c r="AB26" i="1" s="1"/>
  <c r="AB27" i="1" s="1"/>
  <c r="AB28" i="1" s="1"/>
  <c r="AB29" i="1" s="1"/>
  <c r="AA20" i="1"/>
  <c r="AA21" i="1" s="1"/>
  <c r="AA22" i="1" s="1"/>
  <c r="AA23" i="1" s="1"/>
  <c r="AA24" i="1" s="1"/>
  <c r="AA25" i="1" s="1"/>
  <c r="AA26" i="1" s="1"/>
  <c r="AA27" i="1" s="1"/>
  <c r="AA28" i="1" s="1"/>
  <c r="AA29" i="1" s="1"/>
  <c r="Z20" i="1"/>
  <c r="Z21" i="1" s="1"/>
  <c r="Z22" i="1" s="1"/>
  <c r="Z23" i="1" s="1"/>
  <c r="Z24" i="1" s="1"/>
  <c r="Z25" i="1" s="1"/>
  <c r="Z26" i="1" s="1"/>
  <c r="Z27" i="1" s="1"/>
  <c r="Z28" i="1" s="1"/>
  <c r="Z29" i="1" s="1"/>
  <c r="Y20" i="1"/>
  <c r="Y21" i="1" s="1"/>
  <c r="Y22" i="1" s="1"/>
  <c r="Y23" i="1" s="1"/>
  <c r="Y24" i="1" s="1"/>
  <c r="Y25" i="1" s="1"/>
  <c r="Y26" i="1" s="1"/>
  <c r="Y27" i="1" s="1"/>
  <c r="Y28" i="1" s="1"/>
  <c r="Y29" i="1" s="1"/>
  <c r="X20" i="1"/>
  <c r="X21" i="1" s="1"/>
  <c r="X22" i="1" s="1"/>
  <c r="X23" i="1" s="1"/>
  <c r="X24" i="1" s="1"/>
  <c r="X25" i="1" s="1"/>
  <c r="X26" i="1" s="1"/>
  <c r="X27" i="1" s="1"/>
  <c r="X28" i="1" s="1"/>
  <c r="X29" i="1" s="1"/>
  <c r="T19" i="1"/>
  <c r="U19" i="1" s="1"/>
  <c r="M19" i="1"/>
  <c r="O19" i="1" s="1"/>
  <c r="L19" i="1"/>
  <c r="N19" i="1" s="1"/>
  <c r="H19" i="1"/>
  <c r="J19" i="1" s="1"/>
  <c r="J20" i="1" s="1"/>
  <c r="J21" i="1" s="1"/>
  <c r="J22" i="1" s="1"/>
  <c r="J23" i="1" s="1"/>
  <c r="J24" i="1" s="1"/>
  <c r="J25" i="1" s="1"/>
  <c r="J26" i="1" s="1"/>
  <c r="J27" i="1" s="1"/>
  <c r="J28" i="1" s="1"/>
  <c r="J29" i="1" s="1"/>
  <c r="I19" i="1"/>
  <c r="K19" i="1" s="1"/>
  <c r="K20" i="1" s="1"/>
  <c r="K21" i="1" s="1"/>
  <c r="K22" i="1" s="1"/>
  <c r="K23" i="1" s="1"/>
  <c r="K24" i="1" s="1"/>
  <c r="K25" i="1" s="1"/>
  <c r="K26" i="1" s="1"/>
  <c r="K27" i="1" s="1"/>
  <c r="K28" i="1" s="1"/>
  <c r="K29" i="1" s="1"/>
  <c r="G20" i="1"/>
  <c r="G21" i="1" s="1"/>
  <c r="M21" i="1" s="1"/>
  <c r="F20" i="1"/>
  <c r="H20" i="1" s="1"/>
  <c r="E20" i="1"/>
  <c r="E21" i="1" s="1"/>
  <c r="E22" i="1" s="1"/>
  <c r="E23" i="1" s="1"/>
  <c r="E24" i="1" s="1"/>
  <c r="E25" i="1" s="1"/>
  <c r="E26" i="1" s="1"/>
  <c r="E27" i="1" s="1"/>
  <c r="E28" i="1" s="1"/>
  <c r="E29" i="1" s="1"/>
  <c r="D20" i="1"/>
  <c r="D21" i="1" s="1"/>
  <c r="D22" i="1" s="1"/>
  <c r="D23" i="1" s="1"/>
  <c r="D24" i="1" s="1"/>
  <c r="D25" i="1" s="1"/>
  <c r="D26" i="1" s="1"/>
  <c r="D27" i="1" s="1"/>
  <c r="D28" i="1" s="1"/>
  <c r="D29" i="1" s="1"/>
  <c r="C20" i="1"/>
  <c r="C21" i="1" s="1"/>
  <c r="C22" i="1" s="1"/>
  <c r="C23" i="1" s="1"/>
  <c r="C24" i="1" s="1"/>
  <c r="C25" i="1" s="1"/>
  <c r="C26" i="1" s="1"/>
  <c r="C27" i="1" s="1"/>
  <c r="C28" i="1" s="1"/>
  <c r="C29" i="1" s="1"/>
  <c r="J20" i="3" l="1"/>
  <c r="H21" i="3"/>
  <c r="C20" i="3"/>
  <c r="E19" i="3"/>
  <c r="V19" i="1"/>
  <c r="W19" i="1"/>
  <c r="P19" i="1"/>
  <c r="N20" i="1"/>
  <c r="N21" i="1" s="1"/>
  <c r="N22" i="1" s="1"/>
  <c r="N23" i="1" s="1"/>
  <c r="R19" i="1"/>
  <c r="O20" i="1"/>
  <c r="T20" i="1"/>
  <c r="P20" i="1"/>
  <c r="L20" i="1"/>
  <c r="M20" i="1"/>
  <c r="AC19" i="1"/>
  <c r="I20" i="1"/>
  <c r="G22" i="1"/>
  <c r="M22" i="1" s="1"/>
  <c r="I21" i="1"/>
  <c r="F21" i="1"/>
  <c r="L21" i="1" s="1"/>
  <c r="H22" i="3" l="1"/>
  <c r="J21" i="3"/>
  <c r="C21" i="3"/>
  <c r="E20" i="3"/>
  <c r="T21" i="1"/>
  <c r="U20" i="1"/>
  <c r="V20" i="1"/>
  <c r="P21" i="1"/>
  <c r="R20" i="1"/>
  <c r="O21" i="1"/>
  <c r="N24" i="1"/>
  <c r="P23" i="1"/>
  <c r="AJ19" i="1"/>
  <c r="AK19" i="1" s="1"/>
  <c r="AF19" i="1"/>
  <c r="AD19" i="1"/>
  <c r="AE19" i="1"/>
  <c r="P22" i="1"/>
  <c r="G23" i="1"/>
  <c r="M23" i="1" s="1"/>
  <c r="I22" i="1"/>
  <c r="F22" i="1"/>
  <c r="L22" i="1" s="1"/>
  <c r="H21" i="1"/>
  <c r="E21" i="3" l="1"/>
  <c r="C22" i="3"/>
  <c r="H23" i="3"/>
  <c r="J22" i="3"/>
  <c r="AG19" i="1"/>
  <c r="N25" i="1"/>
  <c r="P24" i="1"/>
  <c r="O22" i="1"/>
  <c r="R21" i="1"/>
  <c r="W20" i="1"/>
  <c r="AC20" i="1"/>
  <c r="T22" i="1"/>
  <c r="V21" i="1"/>
  <c r="U21" i="1"/>
  <c r="G24" i="1"/>
  <c r="M24" i="1" s="1"/>
  <c r="I23" i="1"/>
  <c r="F23" i="1"/>
  <c r="L23" i="1" s="1"/>
  <c r="H22" i="1"/>
  <c r="E22" i="3" l="1"/>
  <c r="C23" i="3"/>
  <c r="J23" i="3"/>
  <c r="H24" i="3"/>
  <c r="T23" i="1"/>
  <c r="U22" i="1"/>
  <c r="V22" i="1"/>
  <c r="AJ20" i="1"/>
  <c r="AK20" i="1" s="1"/>
  <c r="AE20" i="1"/>
  <c r="AD20" i="1"/>
  <c r="AF20" i="1"/>
  <c r="AG20" i="1"/>
  <c r="O23" i="1"/>
  <c r="R22" i="1"/>
  <c r="W21" i="1"/>
  <c r="AC21" i="1"/>
  <c r="N26" i="1"/>
  <c r="P25" i="1"/>
  <c r="G25" i="1"/>
  <c r="M25" i="1" s="1"/>
  <c r="I24" i="1"/>
  <c r="F24" i="1"/>
  <c r="L24" i="1" s="1"/>
  <c r="H23" i="1"/>
  <c r="E23" i="3" l="1"/>
  <c r="C24" i="3"/>
  <c r="J24" i="3"/>
  <c r="H25" i="3"/>
  <c r="N27" i="1"/>
  <c r="P26" i="1"/>
  <c r="AJ21" i="1"/>
  <c r="AK21" i="1" s="1"/>
  <c r="AD21" i="1"/>
  <c r="AF21" i="1"/>
  <c r="AE21" i="1"/>
  <c r="W22" i="1"/>
  <c r="AC22" i="1"/>
  <c r="O24" i="1"/>
  <c r="R23" i="1"/>
  <c r="T24" i="1"/>
  <c r="U23" i="1"/>
  <c r="V23" i="1"/>
  <c r="G26" i="1"/>
  <c r="M26" i="1" s="1"/>
  <c r="I25" i="1"/>
  <c r="F25" i="1"/>
  <c r="L25" i="1" s="1"/>
  <c r="H24" i="1"/>
  <c r="C25" i="3" l="1"/>
  <c r="E24" i="3"/>
  <c r="H26" i="3"/>
  <c r="J25" i="3"/>
  <c r="AG21" i="1"/>
  <c r="AC23" i="1"/>
  <c r="W23" i="1"/>
  <c r="T25" i="1"/>
  <c r="V24" i="1"/>
  <c r="U24" i="1"/>
  <c r="O25" i="1"/>
  <c r="R24" i="1"/>
  <c r="AJ22" i="1"/>
  <c r="AK22" i="1" s="1"/>
  <c r="AF22" i="1"/>
  <c r="AD22" i="1"/>
  <c r="AG22" i="1" s="1"/>
  <c r="AE22" i="1"/>
  <c r="N28" i="1"/>
  <c r="P27" i="1"/>
  <c r="G27" i="1"/>
  <c r="M27" i="1" s="1"/>
  <c r="I26" i="1"/>
  <c r="F26" i="1"/>
  <c r="L26" i="1" s="1"/>
  <c r="H25" i="1"/>
  <c r="C26" i="3" l="1"/>
  <c r="E25" i="3"/>
  <c r="H27" i="3"/>
  <c r="J27" i="3" s="1"/>
  <c r="J26" i="3"/>
  <c r="O26" i="1"/>
  <c r="R25" i="1"/>
  <c r="W24" i="1"/>
  <c r="AC24" i="1"/>
  <c r="N29" i="1"/>
  <c r="P29" i="1" s="1"/>
  <c r="P28" i="1"/>
  <c r="T26" i="1"/>
  <c r="V25" i="1"/>
  <c r="U25" i="1"/>
  <c r="AJ23" i="1"/>
  <c r="AK23" i="1" s="1"/>
  <c r="AF23" i="1"/>
  <c r="AE23" i="1"/>
  <c r="AD23" i="1"/>
  <c r="AG23" i="1" s="1"/>
  <c r="G28" i="1"/>
  <c r="M28" i="1" s="1"/>
  <c r="I27" i="1"/>
  <c r="F27" i="1"/>
  <c r="L27" i="1" s="1"/>
  <c r="H26" i="1"/>
  <c r="E26" i="3" l="1"/>
  <c r="C27" i="3"/>
  <c r="E27" i="3" s="1"/>
  <c r="E29" i="3" s="1"/>
  <c r="J29" i="3"/>
  <c r="W25" i="1"/>
  <c r="AC25" i="1"/>
  <c r="O27" i="1"/>
  <c r="R26" i="1"/>
  <c r="T27" i="1"/>
  <c r="V26" i="1"/>
  <c r="U26" i="1"/>
  <c r="AJ24" i="1"/>
  <c r="AK24" i="1" s="1"/>
  <c r="AD24" i="1"/>
  <c r="AG24" i="1" s="1"/>
  <c r="AE24" i="1"/>
  <c r="AF24" i="1"/>
  <c r="G29" i="1"/>
  <c r="I28" i="1"/>
  <c r="F28" i="1"/>
  <c r="L28" i="1" s="1"/>
  <c r="H27" i="1"/>
  <c r="I29" i="1" l="1"/>
  <c r="M29" i="1"/>
  <c r="O28" i="1"/>
  <c r="R27" i="1"/>
  <c r="AJ25" i="1"/>
  <c r="AK25" i="1" s="1"/>
  <c r="AD25" i="1"/>
  <c r="AE25" i="1"/>
  <c r="AF25" i="1"/>
  <c r="AC26" i="1"/>
  <c r="W26" i="1"/>
  <c r="T28" i="1"/>
  <c r="U27" i="1"/>
  <c r="V27" i="1"/>
  <c r="F29" i="1"/>
  <c r="H28" i="1"/>
  <c r="AG25" i="1" l="1"/>
  <c r="H29" i="1"/>
  <c r="L29" i="1"/>
  <c r="W27" i="1"/>
  <c r="AC27" i="1"/>
  <c r="T29" i="1"/>
  <c r="U28" i="1"/>
  <c r="V28" i="1"/>
  <c r="O29" i="1"/>
  <c r="R29" i="1" s="1"/>
  <c r="R28" i="1"/>
  <c r="AJ26" i="1"/>
  <c r="AK26" i="1" s="1"/>
  <c r="AF26" i="1"/>
  <c r="AE26" i="1"/>
  <c r="AD26" i="1"/>
  <c r="AG26" i="1" s="1"/>
  <c r="W28" i="1" l="1"/>
  <c r="AC28" i="1"/>
  <c r="V29" i="1"/>
  <c r="U29" i="1"/>
  <c r="AJ27" i="1"/>
  <c r="AK27" i="1" s="1"/>
  <c r="AE27" i="1"/>
  <c r="AG27" i="1"/>
  <c r="AF27" i="1"/>
  <c r="AD27" i="1"/>
  <c r="W29" i="1" l="1"/>
  <c r="AC29" i="1"/>
  <c r="AJ28" i="1"/>
  <c r="AK28" i="1" s="1"/>
  <c r="AE28" i="1"/>
  <c r="AD28" i="1"/>
  <c r="AF28" i="1"/>
  <c r="AG28" i="1"/>
  <c r="AJ29" i="1" l="1"/>
  <c r="AK29" i="1" s="1"/>
  <c r="AD29" i="1"/>
  <c r="AF29" i="1"/>
  <c r="AE29" i="1"/>
  <c r="AG29" i="1" l="1"/>
</calcChain>
</file>

<file path=xl/sharedStrings.xml><?xml version="1.0" encoding="utf-8"?>
<sst xmlns="http://schemas.openxmlformats.org/spreadsheetml/2006/main" count="110" uniqueCount="77">
  <si>
    <t>YEAR</t>
  </si>
  <si>
    <t>R&amp;D EXPENSES</t>
  </si>
  <si>
    <t>INTRODUCTORY COSTS</t>
  </si>
  <si>
    <t>MARKET POTENTIAL AND SHARE</t>
  </si>
  <si>
    <t>WITHOUT ALTERNIUM</t>
  </si>
  <si>
    <t>WITH ALTERNIUM</t>
  </si>
  <si>
    <t>US &amp; RUSSIA</t>
  </si>
  <si>
    <t xml:space="preserve">INTERNATIONAL </t>
  </si>
  <si>
    <t xml:space="preserve">US &amp; RUSSIA </t>
  </si>
  <si>
    <t>PRICING AND UNIT COSTS</t>
  </si>
  <si>
    <t>INTERNATIONAL</t>
  </si>
  <si>
    <t>EXCHANGE CHARGES</t>
  </si>
  <si>
    <t>EXCHANGE CHARGES(INFLATION)</t>
  </si>
  <si>
    <t>DEPRECIATION COST</t>
  </si>
  <si>
    <t>INFLATION RATE</t>
  </si>
  <si>
    <t>PRICE</t>
  </si>
  <si>
    <t xml:space="preserve">WITHOUT ALTERNIUM </t>
  </si>
  <si>
    <t>COST OF SERVICE(WITHOUT INFLATION)</t>
  </si>
  <si>
    <t>COST OF SERVICE(WITH INFLATION)</t>
  </si>
  <si>
    <t xml:space="preserve">CHARGE OF EXCHANGE </t>
  </si>
  <si>
    <t xml:space="preserve">COST OF EXCHANGE </t>
  </si>
  <si>
    <t xml:space="preserve">ATTRACTION RATE </t>
  </si>
  <si>
    <t>TREASURY BOND</t>
  </si>
  <si>
    <t xml:space="preserve">COST OF CAPITAL </t>
  </si>
  <si>
    <t>TAX</t>
  </si>
  <si>
    <t>SIDE BENEFIT</t>
  </si>
  <si>
    <t>ACCOUNT RECIEVABLE</t>
  </si>
  <si>
    <t>INVENTORY</t>
  </si>
  <si>
    <t>ACCOUNT PAYABLE</t>
  </si>
  <si>
    <t xml:space="preserve">COST OF SERVING </t>
  </si>
  <si>
    <t xml:space="preserve">REQUIRED RATES </t>
  </si>
  <si>
    <t>TOTAL</t>
  </si>
  <si>
    <t>NEW PARTICIPANTS ON ALTERNIUM</t>
  </si>
  <si>
    <t>ONLY FOR INTERNATIONAL</t>
  </si>
  <si>
    <t>PARTICIPANTS</t>
  </si>
  <si>
    <t>COST OF EXCHANGE</t>
  </si>
  <si>
    <t>COST OF SERVICE</t>
  </si>
  <si>
    <t>SERVER FACILITIES AND COSTS</t>
  </si>
  <si>
    <t>G&amp;A EXPENSES</t>
  </si>
  <si>
    <t>WITH  ALTERNIUM</t>
  </si>
  <si>
    <t xml:space="preserve">ADVERTISING EXPENSES </t>
  </si>
  <si>
    <t>WITHOUT ALETRNIUM</t>
  </si>
  <si>
    <t>WORKING CAPITAL</t>
  </si>
  <si>
    <t>TOTAL REVENUE</t>
  </si>
  <si>
    <t>NET WORKING CAPITAL</t>
  </si>
  <si>
    <t>SIDE BENEFITS</t>
  </si>
  <si>
    <t>REVENUE</t>
  </si>
  <si>
    <t>AFTER TAX REVENUE(INCOME)</t>
  </si>
  <si>
    <t>ADVERTISING EXPENSES</t>
  </si>
  <si>
    <t>Salvage value of infrastructure</t>
  </si>
  <si>
    <t>Value of Server</t>
  </si>
  <si>
    <t>Cost of Capital</t>
  </si>
  <si>
    <t>Working capital at the beginning of 10th year (In millions)</t>
  </si>
  <si>
    <t>Working capital at the end of 10th year (In millions)</t>
  </si>
  <si>
    <t>Total Cash Valued</t>
  </si>
  <si>
    <t>Research &amp; Develpoment costs (in mil)</t>
  </si>
  <si>
    <t>Cost of Infrastructure (in mil)</t>
  </si>
  <si>
    <t>Advertising Costs (in mil)</t>
  </si>
  <si>
    <t>General &amp; Administrative costs (in mil)</t>
  </si>
  <si>
    <t>Working Capital (in  mil)</t>
  </si>
  <si>
    <t>Cost saving due to Alternium (in mil)</t>
  </si>
  <si>
    <t xml:space="preserve">Total Expenses </t>
  </si>
  <si>
    <t>COST OF CAPITAL</t>
  </si>
  <si>
    <t>V(Discounting Factor)</t>
  </si>
  <si>
    <t>Time</t>
  </si>
  <si>
    <t>Income</t>
  </si>
  <si>
    <t>Discounting Factor</t>
  </si>
  <si>
    <t>Present value</t>
  </si>
  <si>
    <t>Amt(in millions)</t>
  </si>
  <si>
    <t>NPV</t>
  </si>
  <si>
    <t>Cost Of Capital</t>
  </si>
  <si>
    <t>IRR</t>
  </si>
  <si>
    <t>V</t>
  </si>
  <si>
    <t>Year</t>
  </si>
  <si>
    <t>Revenue</t>
  </si>
  <si>
    <t>discount Fator</t>
  </si>
  <si>
    <t>Present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</si>
</sst>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"/>
    <numFmt numFmtId="165" formatCode="0.000000000"/>
  </numFmts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medium">
        <color theme="1"/>
      </top>
      <bottom style="medium">
        <color theme="1"/>
      </bottom>
      <diagonal/>
    </border>
    <border>
      <left style="thin">
        <color theme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theme="1"/>
      </right>
      <top/>
      <bottom style="medium">
        <color indexed="64"/>
      </bottom>
      <diagonal/>
    </border>
    <border>
      <left style="thin">
        <color theme="1"/>
      </left>
      <right style="thin">
        <color theme="1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theme="1"/>
      </left>
      <right/>
      <top/>
      <bottom style="medium">
        <color indexed="64"/>
      </bottom>
      <diagonal/>
    </border>
    <border>
      <left style="thin">
        <color theme="1"/>
      </left>
      <right/>
      <top style="thin">
        <color indexed="64"/>
      </top>
      <bottom style="thin">
        <color theme="1"/>
      </bottom>
      <diagonal/>
    </border>
    <border>
      <left/>
      <right/>
      <top style="thin">
        <color indexed="64"/>
      </top>
      <bottom style="thin">
        <color theme="1"/>
      </bottom>
      <diagonal/>
    </border>
    <border>
      <left/>
      <right style="thin">
        <color theme="1"/>
      </right>
      <top style="thin">
        <color indexed="64"/>
      </top>
      <bottom style="thin">
        <color theme="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83">
    <xf numFmtId="0" fontId="0" fillId="0" borderId="0" xfId="0"/>
    <xf numFmtId="0" fontId="0" fillId="3" borderId="3" xfId="0" applyFill="1" applyBorder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3" borderId="5" xfId="0" applyFill="1" applyBorder="1"/>
    <xf numFmtId="0" fontId="0" fillId="8" borderId="0" xfId="0" applyFill="1"/>
    <xf numFmtId="0" fontId="0" fillId="9" borderId="0" xfId="0" applyFill="1"/>
    <xf numFmtId="0" fontId="0" fillId="10" borderId="0" xfId="0" applyFill="1"/>
    <xf numFmtId="0" fontId="0" fillId="11" borderId="0" xfId="0" applyFill="1"/>
    <xf numFmtId="0" fontId="0" fillId="0" borderId="0" xfId="0" applyBorder="1"/>
    <xf numFmtId="0" fontId="0" fillId="12" borderId="7" xfId="0" applyFill="1" applyBorder="1"/>
    <xf numFmtId="10" fontId="0" fillId="12" borderId="7" xfId="0" applyNumberFormat="1" applyFill="1" applyBorder="1"/>
    <xf numFmtId="9" fontId="0" fillId="12" borderId="7" xfId="0" applyNumberFormat="1" applyFill="1" applyBorder="1"/>
    <xf numFmtId="0" fontId="0" fillId="4" borderId="7" xfId="0" applyFill="1" applyBorder="1"/>
    <xf numFmtId="0" fontId="0" fillId="13" borderId="7" xfId="0" applyFill="1" applyBorder="1"/>
    <xf numFmtId="9" fontId="0" fillId="13" borderId="7" xfId="0" applyNumberFormat="1" applyFill="1" applyBorder="1"/>
    <xf numFmtId="0" fontId="0" fillId="2" borderId="7" xfId="0" applyFill="1" applyBorder="1"/>
    <xf numFmtId="0" fontId="0" fillId="3" borderId="0" xfId="0" applyFill="1"/>
    <xf numFmtId="0" fontId="0" fillId="3" borderId="7" xfId="0" applyFill="1" applyBorder="1"/>
    <xf numFmtId="1" fontId="0" fillId="6" borderId="0" xfId="0" applyNumberFormat="1" applyFill="1"/>
    <xf numFmtId="0" fontId="1" fillId="14" borderId="0" xfId="0" applyFont="1" applyFill="1"/>
    <xf numFmtId="0" fontId="0" fillId="0" borderId="0" xfId="0" applyFill="1"/>
    <xf numFmtId="0" fontId="0" fillId="0" borderId="7" xfId="0" applyFill="1" applyBorder="1"/>
    <xf numFmtId="0" fontId="0" fillId="13" borderId="0" xfId="0" applyFill="1"/>
    <xf numFmtId="0" fontId="0" fillId="13" borderId="4" xfId="0" applyFill="1" applyBorder="1"/>
    <xf numFmtId="0" fontId="0" fillId="13" borderId="8" xfId="0" applyFill="1" applyBorder="1"/>
    <xf numFmtId="0" fontId="0" fillId="13" borderId="10" xfId="0" applyFill="1" applyBorder="1"/>
    <xf numFmtId="0" fontId="0" fillId="13" borderId="11" xfId="0" applyFill="1" applyBorder="1"/>
    <xf numFmtId="0" fontId="0" fillId="13" borderId="15" xfId="0" applyFill="1" applyBorder="1"/>
    <xf numFmtId="0" fontId="0" fillId="13" borderId="0" xfId="0" applyFill="1" applyBorder="1"/>
    <xf numFmtId="0" fontId="0" fillId="3" borderId="0" xfId="0" applyFill="1" applyAlignment="1">
      <alignment horizontal="center"/>
    </xf>
    <xf numFmtId="0" fontId="0" fillId="13" borderId="7" xfId="0" applyFill="1" applyBorder="1" applyAlignment="1">
      <alignment horizontal="center"/>
    </xf>
    <xf numFmtId="0" fontId="0" fillId="13" borderId="1" xfId="0" applyFill="1" applyBorder="1" applyAlignment="1">
      <alignment horizontal="center"/>
    </xf>
    <xf numFmtId="0" fontId="0" fillId="13" borderId="0" xfId="0" applyFill="1" applyBorder="1" applyAlignment="1">
      <alignment horizontal="center"/>
    </xf>
    <xf numFmtId="0" fontId="0" fillId="7" borderId="9" xfId="0" applyFill="1" applyBorder="1"/>
    <xf numFmtId="0" fontId="0" fillId="7" borderId="9" xfId="0" applyFill="1" applyBorder="1" applyAlignment="1"/>
    <xf numFmtId="0" fontId="0" fillId="13" borderId="4" xfId="0" applyFill="1" applyBorder="1" applyAlignment="1">
      <alignment horizontal="center"/>
    </xf>
    <xf numFmtId="0" fontId="0" fillId="13" borderId="8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13" borderId="12" xfId="0" applyFill="1" applyBorder="1" applyAlignment="1">
      <alignment horizontal="center"/>
    </xf>
    <xf numFmtId="0" fontId="0" fillId="13" borderId="13" xfId="0" applyFill="1" applyBorder="1" applyAlignment="1">
      <alignment horizontal="center"/>
    </xf>
    <xf numFmtId="0" fontId="0" fillId="13" borderId="2" xfId="0" applyFill="1" applyBorder="1" applyAlignment="1">
      <alignment horizontal="center"/>
    </xf>
    <xf numFmtId="0" fontId="0" fillId="13" borderId="14" xfId="0" applyFill="1" applyBorder="1" applyAlignment="1">
      <alignment horizontal="center"/>
    </xf>
    <xf numFmtId="0" fontId="0" fillId="3" borderId="16" xfId="0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0" fillId="15" borderId="7" xfId="0" applyFill="1" applyBorder="1"/>
    <xf numFmtId="0" fontId="0" fillId="14" borderId="7" xfId="0" applyFill="1" applyBorder="1" applyAlignment="1">
      <alignment vertical="center"/>
    </xf>
    <xf numFmtId="0" fontId="0" fillId="14" borderId="7" xfId="0" applyFill="1" applyBorder="1" applyAlignment="1">
      <alignment horizontal="center" vertical="center"/>
    </xf>
    <xf numFmtId="0" fontId="0" fillId="16" borderId="7" xfId="0" applyFill="1" applyBorder="1" applyAlignment="1">
      <alignment vertical="center"/>
    </xf>
    <xf numFmtId="0" fontId="0" fillId="16" borderId="7" xfId="0" applyFill="1" applyBorder="1" applyAlignment="1">
      <alignment horizontal="center" vertical="center"/>
    </xf>
    <xf numFmtId="0" fontId="0" fillId="16" borderId="7" xfId="0" applyFill="1" applyBorder="1"/>
    <xf numFmtId="1" fontId="1" fillId="16" borderId="7" xfId="0" applyNumberFormat="1" applyFont="1" applyFill="1" applyBorder="1" applyAlignment="1">
      <alignment horizontal="center" vertical="center"/>
    </xf>
    <xf numFmtId="0" fontId="0" fillId="16" borderId="7" xfId="0" applyFill="1" applyBorder="1" applyAlignment="1">
      <alignment horizontal="left"/>
    </xf>
    <xf numFmtId="9" fontId="0" fillId="14" borderId="7" xfId="0" applyNumberFormat="1" applyFill="1" applyBorder="1" applyAlignment="1">
      <alignment horizontal="center" vertical="center"/>
    </xf>
    <xf numFmtId="0" fontId="0" fillId="14" borderId="7" xfId="0" applyFill="1" applyBorder="1"/>
    <xf numFmtId="1" fontId="1" fillId="14" borderId="7" xfId="0" applyNumberFormat="1" applyFont="1" applyFill="1" applyBorder="1" applyAlignment="1">
      <alignment horizontal="center" vertical="center"/>
    </xf>
    <xf numFmtId="0" fontId="0" fillId="14" borderId="7" xfId="0" applyFill="1" applyBorder="1" applyAlignment="1">
      <alignment horizontal="left"/>
    </xf>
    <xf numFmtId="0" fontId="0" fillId="4" borderId="7" xfId="0" applyFill="1" applyBorder="1" applyAlignment="1">
      <alignment horizontal="left"/>
    </xf>
    <xf numFmtId="1" fontId="1" fillId="4" borderId="7" xfId="0" applyNumberFormat="1" applyFont="1" applyFill="1" applyBorder="1" applyAlignment="1">
      <alignment horizontal="center" vertical="center"/>
    </xf>
    <xf numFmtId="0" fontId="0" fillId="17" borderId="7" xfId="0" applyFill="1" applyBorder="1" applyAlignment="1">
      <alignment horizontal="left"/>
    </xf>
    <xf numFmtId="9" fontId="0" fillId="17" borderId="7" xfId="1" applyFont="1" applyFill="1" applyBorder="1"/>
    <xf numFmtId="0" fontId="0" fillId="18" borderId="7" xfId="0" applyFill="1" applyBorder="1"/>
    <xf numFmtId="0" fontId="0" fillId="19" borderId="0" xfId="0" applyFill="1"/>
    <xf numFmtId="0" fontId="0" fillId="20" borderId="7" xfId="0" applyFill="1" applyBorder="1"/>
    <xf numFmtId="1" fontId="0" fillId="21" borderId="7" xfId="0" applyNumberFormat="1" applyFill="1" applyBorder="1" applyAlignment="1">
      <alignment horizontal="center" vertical="center"/>
    </xf>
    <xf numFmtId="2" fontId="0" fillId="21" borderId="7" xfId="0" applyNumberFormat="1" applyFill="1" applyBorder="1" applyAlignment="1">
      <alignment horizontal="center" vertical="center"/>
    </xf>
    <xf numFmtId="164" fontId="0" fillId="6" borderId="7" xfId="0" applyNumberFormat="1" applyFill="1" applyBorder="1" applyAlignment="1">
      <alignment horizontal="center" vertical="center"/>
    </xf>
    <xf numFmtId="2" fontId="0" fillId="3" borderId="7" xfId="0" applyNumberFormat="1" applyFill="1" applyBorder="1"/>
    <xf numFmtId="0" fontId="0" fillId="22" borderId="7" xfId="0" applyFill="1" applyBorder="1"/>
    <xf numFmtId="2" fontId="0" fillId="22" borderId="7" xfId="0" applyNumberFormat="1" applyFill="1" applyBorder="1"/>
    <xf numFmtId="0" fontId="0" fillId="22" borderId="0" xfId="0" applyFill="1"/>
    <xf numFmtId="9" fontId="0" fillId="2" borderId="7" xfId="1" applyFont="1" applyFill="1" applyBorder="1"/>
    <xf numFmtId="10" fontId="0" fillId="2" borderId="7" xfId="1" applyNumberFormat="1" applyFont="1" applyFill="1" applyBorder="1"/>
    <xf numFmtId="0" fontId="0" fillId="23" borderId="7" xfId="0" applyFill="1" applyBorder="1"/>
    <xf numFmtId="1" fontId="0" fillId="24" borderId="7" xfId="0" applyNumberFormat="1" applyFill="1" applyBorder="1" applyAlignment="1">
      <alignment horizontal="center" vertical="center"/>
    </xf>
    <xf numFmtId="2" fontId="0" fillId="24" borderId="7" xfId="0" applyNumberFormat="1" applyFill="1" applyBorder="1" applyAlignment="1">
      <alignment horizontal="center" vertical="center"/>
    </xf>
    <xf numFmtId="0" fontId="0" fillId="24" borderId="7" xfId="0" applyFill="1" applyBorder="1" applyAlignment="1">
      <alignment horizontal="center"/>
    </xf>
    <xf numFmtId="165" fontId="0" fillId="9" borderId="7" xfId="0" applyNumberFormat="1" applyFill="1" applyBorder="1"/>
    <xf numFmtId="0" fontId="0" fillId="9" borderId="7" xfId="0" applyFill="1" applyBorder="1"/>
    <xf numFmtId="0" fontId="0" fillId="8" borderId="7" xfId="0" applyFill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Income after tax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9013648293963253"/>
          <c:y val="0.17171296296296298"/>
          <c:w val="0.80153018372703411"/>
          <c:h val="0.61498432487605714"/>
        </c:manualLayout>
      </c:layout>
      <c:lineChart>
        <c:grouping val="standard"/>
        <c:varyColors val="0"/>
        <c:ser>
          <c:idx val="0"/>
          <c:order val="0"/>
          <c:tx>
            <c:strRef>
              <c:f>[1]Q1!$AH$19</c:f>
              <c:strCache>
                <c:ptCount val="1"/>
                <c:pt idx="0">
                  <c:v>Revenue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[1]Q1!$AH$20:$AH$32</c:f>
              <c:numCache>
                <c:formatCode>0</c:formatCode>
                <c:ptCount val="13"/>
                <c:pt idx="2">
                  <c:v>4945000000</c:v>
                </c:pt>
                <c:pt idx="3">
                  <c:v>5036999999.999999</c:v>
                </c:pt>
                <c:pt idx="4">
                  <c:v>5131280999.9999981</c:v>
                </c:pt>
                <c:pt idx="5">
                  <c:v>5227923044.9999981</c:v>
                </c:pt>
                <c:pt idx="6">
                  <c:v>5327009734.5749979</c:v>
                </c:pt>
                <c:pt idx="7">
                  <c:v>5428628398.8806219</c:v>
                </c:pt>
                <c:pt idx="8">
                  <c:v>5532870283.8325415</c:v>
                </c:pt>
                <c:pt idx="9">
                  <c:v>5639830745.9559231</c:v>
                </c:pt>
                <c:pt idx="10">
                  <c:v>5749609457.4290991</c:v>
                </c:pt>
                <c:pt idx="11">
                  <c:v>5862310621.875185</c:v>
                </c:pt>
                <c:pt idx="12">
                  <c:v>5978043201.4867458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C6-4106-80FC-CD707CA9F285}"/>
            </c:ext>
          </c:extLst>
        </c:ser>
        <c:ser>
          <c:idx val="1"/>
          <c:order val="1"/>
          <c:tx>
            <c:strRef>
              <c:f>[1]Q1!$AI$19</c:f>
              <c:strCache>
                <c:ptCount val="1"/>
                <c:pt idx="0">
                  <c:v>After Tax Revenue(income)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[1]Q1!$AI$20:$AI$32</c:f>
              <c:numCache>
                <c:formatCode>General</c:formatCode>
                <c:ptCount val="13"/>
                <c:pt idx="2">
                  <c:v>4450500000</c:v>
                </c:pt>
                <c:pt idx="3">
                  <c:v>4533299999.999999</c:v>
                </c:pt>
                <c:pt idx="4">
                  <c:v>4618152899.9999981</c:v>
                </c:pt>
                <c:pt idx="5">
                  <c:v>4705130740.4999981</c:v>
                </c:pt>
                <c:pt idx="6">
                  <c:v>4794308761.1174984</c:v>
                </c:pt>
                <c:pt idx="7">
                  <c:v>4885765558.9925594</c:v>
                </c:pt>
                <c:pt idx="8">
                  <c:v>4979583255.4492874</c:v>
                </c:pt>
                <c:pt idx="9">
                  <c:v>5075847671.3603306</c:v>
                </c:pt>
                <c:pt idx="10">
                  <c:v>5174648511.6861897</c:v>
                </c:pt>
                <c:pt idx="11">
                  <c:v>5276079559.6876669</c:v>
                </c:pt>
                <c:pt idx="12">
                  <c:v>5380238881.3380709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C6-4106-80FC-CD707CA9F2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092135760"/>
        <c:axId val="-1092128144"/>
      </c:lineChart>
      <c:catAx>
        <c:axId val="-1092135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092128144"/>
        <c:crosses val="autoZero"/>
        <c:auto val="1"/>
        <c:lblAlgn val="ctr"/>
        <c:lblOffset val="100"/>
        <c:noMultiLvlLbl val="0"/>
      </c:catAx>
      <c:valAx>
        <c:axId val="-1092128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0921357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577921</xdr:colOff>
      <xdr:row>12</xdr:row>
      <xdr:rowOff>42810</xdr:rowOff>
    </xdr:from>
    <xdr:to>
      <xdr:col>47</xdr:col>
      <xdr:colOff>128427</xdr:colOff>
      <xdr:row>26</xdr:row>
      <xdr:rowOff>171236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69BF475-4A3A-4060-81AD-EB041E0B6B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arsh\AppData\Local\Temp\Rar$DIa20456.48203\FM%20AND%20EXCEL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1"/>
      <sheetName val="Q2"/>
      <sheetName val="Q3"/>
    </sheetNames>
    <sheetDataSet>
      <sheetData sheetId="0">
        <row r="19">
          <cell r="AH19" t="str">
            <v xml:space="preserve">Revenue </v>
          </cell>
          <cell r="AI19" t="str">
            <v>After Tax Revenue(income)</v>
          </cell>
        </row>
        <row r="22">
          <cell r="AH22">
            <v>4945000000</v>
          </cell>
          <cell r="AI22">
            <v>4450500000</v>
          </cell>
        </row>
        <row r="23">
          <cell r="AH23">
            <v>5036999999.999999</v>
          </cell>
          <cell r="AI23">
            <v>4533299999.999999</v>
          </cell>
        </row>
        <row r="24">
          <cell r="AH24">
            <v>5131280999.9999981</v>
          </cell>
          <cell r="AI24">
            <v>4618152899.9999981</v>
          </cell>
        </row>
        <row r="25">
          <cell r="AH25">
            <v>5227923044.9999981</v>
          </cell>
          <cell r="AI25">
            <v>4705130740.4999981</v>
          </cell>
        </row>
        <row r="26">
          <cell r="AH26">
            <v>5327009734.5749979</v>
          </cell>
          <cell r="AI26">
            <v>4794308761.1174984</v>
          </cell>
        </row>
        <row r="27">
          <cell r="AH27">
            <v>5428628398.8806219</v>
          </cell>
          <cell r="AI27">
            <v>4885765558.9925594</v>
          </cell>
        </row>
        <row r="28">
          <cell r="AH28">
            <v>5532870283.8325415</v>
          </cell>
          <cell r="AI28">
            <v>4979583255.4492874</v>
          </cell>
        </row>
        <row r="29">
          <cell r="AH29">
            <v>5639830745.9559231</v>
          </cell>
          <cell r="AI29">
            <v>5075847671.3603306</v>
          </cell>
        </row>
        <row r="30">
          <cell r="AH30">
            <v>5749609457.4290991</v>
          </cell>
          <cell r="AI30">
            <v>5174648511.6861897</v>
          </cell>
        </row>
        <row r="31">
          <cell r="AH31">
            <v>5862310621.875185</v>
          </cell>
          <cell r="AI31">
            <v>5276079559.6876669</v>
          </cell>
        </row>
        <row r="32">
          <cell r="AH32">
            <v>5978043201.4867458</v>
          </cell>
          <cell r="AI32">
            <v>5380238881.3380709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C0A395-1FFB-4096-856B-5F3C5A548804}">
  <dimension ref="A2:AL29"/>
  <sheetViews>
    <sheetView topLeftCell="AH9" zoomScale="80" zoomScaleNormal="80" workbookViewId="0">
      <selection activeCell="E33" sqref="E33"/>
    </sheetView>
  </sheetViews>
  <sheetFormatPr defaultRowHeight="15" x14ac:dyDescent="0.25"/>
  <cols>
    <col min="2" max="2" width="19.42578125" customWidth="1"/>
    <col min="3" max="3" width="23.7109375" customWidth="1"/>
    <col min="4" max="4" width="22.7109375" customWidth="1"/>
    <col min="5" max="5" width="22.42578125" customWidth="1"/>
    <col min="6" max="6" width="22.5703125" customWidth="1"/>
    <col min="7" max="7" width="24.5703125" customWidth="1"/>
    <col min="8" max="8" width="17.85546875" customWidth="1"/>
    <col min="9" max="9" width="23.140625" bestFit="1" customWidth="1"/>
    <col min="10" max="10" width="17.140625" customWidth="1"/>
    <col min="11" max="11" width="16.5703125" customWidth="1"/>
    <col min="12" max="12" width="17.42578125" customWidth="1"/>
    <col min="13" max="13" width="21.5703125" customWidth="1"/>
    <col min="14" max="14" width="20.28515625" customWidth="1"/>
    <col min="15" max="15" width="23" customWidth="1"/>
    <col min="16" max="16" width="20" customWidth="1"/>
    <col min="18" max="18" width="8.42578125" customWidth="1"/>
    <col min="19" max="19" width="11.85546875" customWidth="1"/>
    <col min="20" max="20" width="11.42578125" customWidth="1"/>
    <col min="21" max="21" width="17.7109375" customWidth="1"/>
    <col min="22" max="22" width="23" customWidth="1"/>
    <col min="23" max="23" width="22.28515625" customWidth="1"/>
    <col min="24" max="24" width="15.140625" customWidth="1"/>
    <col min="25" max="25" width="32.85546875" customWidth="1"/>
    <col min="26" max="26" width="26.140625" customWidth="1"/>
    <col min="27" max="27" width="22.5703125" customWidth="1"/>
    <col min="28" max="28" width="24.5703125" customWidth="1"/>
    <col min="29" max="29" width="22.7109375" customWidth="1"/>
    <col min="30" max="30" width="19.85546875" customWidth="1"/>
    <col min="31" max="31" width="25.140625" customWidth="1"/>
    <col min="32" max="32" width="20.85546875" customWidth="1"/>
    <col min="33" max="33" width="23.140625" customWidth="1"/>
    <col min="34" max="34" width="28.42578125" customWidth="1"/>
    <col min="35" max="35" width="22.85546875" customWidth="1"/>
    <col min="36" max="36" width="12.5703125" customWidth="1"/>
    <col min="37" max="37" width="21.85546875" customWidth="1"/>
    <col min="38" max="38" width="35.5703125" customWidth="1"/>
  </cols>
  <sheetData>
    <row r="2" spans="1:38" x14ac:dyDescent="0.25">
      <c r="I2" s="11" t="s">
        <v>14</v>
      </c>
      <c r="J2" s="12">
        <v>1.4999999999999999E-2</v>
      </c>
    </row>
    <row r="3" spans="1:38" x14ac:dyDescent="0.25">
      <c r="D3" s="17" t="s">
        <v>13</v>
      </c>
      <c r="E3" s="17">
        <v>80000000</v>
      </c>
      <c r="I3" s="11" t="s">
        <v>15</v>
      </c>
      <c r="J3" s="11">
        <v>100</v>
      </c>
    </row>
    <row r="4" spans="1:38" x14ac:dyDescent="0.25">
      <c r="C4" s="15"/>
      <c r="D4" s="15" t="s">
        <v>5</v>
      </c>
      <c r="E4" s="15" t="s">
        <v>16</v>
      </c>
      <c r="F4" s="15"/>
      <c r="I4" s="11" t="s">
        <v>19</v>
      </c>
      <c r="J4" s="11">
        <v>50</v>
      </c>
    </row>
    <row r="5" spans="1:38" x14ac:dyDescent="0.25">
      <c r="C5" s="15" t="s">
        <v>8</v>
      </c>
      <c r="D5" s="16">
        <v>0.05</v>
      </c>
      <c r="E5" s="16">
        <v>0.05</v>
      </c>
      <c r="F5" s="15"/>
      <c r="I5" s="11" t="s">
        <v>20</v>
      </c>
      <c r="J5" s="11">
        <v>28.8</v>
      </c>
    </row>
    <row r="6" spans="1:38" x14ac:dyDescent="0.25">
      <c r="C6" s="15" t="s">
        <v>7</v>
      </c>
      <c r="D6" s="16">
        <v>0.1</v>
      </c>
      <c r="E6" s="16">
        <v>0.08</v>
      </c>
      <c r="F6" s="15"/>
      <c r="I6" s="11" t="s">
        <v>21</v>
      </c>
      <c r="J6" s="13">
        <v>0.08</v>
      </c>
    </row>
    <row r="7" spans="1:38" x14ac:dyDescent="0.25">
      <c r="I7" s="11" t="s">
        <v>22</v>
      </c>
      <c r="J7" s="13">
        <v>0.02</v>
      </c>
    </row>
    <row r="8" spans="1:38" x14ac:dyDescent="0.25">
      <c r="C8" s="15"/>
      <c r="D8" s="15" t="s">
        <v>6</v>
      </c>
      <c r="E8" s="15" t="s">
        <v>10</v>
      </c>
      <c r="I8" s="11" t="s">
        <v>23</v>
      </c>
      <c r="J8" s="13">
        <v>0.11</v>
      </c>
    </row>
    <row r="9" spans="1:38" x14ac:dyDescent="0.25">
      <c r="C9" s="15" t="s">
        <v>29</v>
      </c>
      <c r="D9" s="15">
        <v>36</v>
      </c>
      <c r="E9" s="15">
        <v>48</v>
      </c>
      <c r="I9" s="11" t="s">
        <v>24</v>
      </c>
      <c r="J9" s="13">
        <v>0.1</v>
      </c>
    </row>
    <row r="10" spans="1:38" x14ac:dyDescent="0.25">
      <c r="I10" s="11" t="s">
        <v>25</v>
      </c>
      <c r="J10" s="13">
        <v>0.03</v>
      </c>
    </row>
    <row r="11" spans="1:38" x14ac:dyDescent="0.25">
      <c r="I11" s="11" t="s">
        <v>26</v>
      </c>
      <c r="J11" s="13">
        <v>0.05</v>
      </c>
    </row>
    <row r="12" spans="1:38" x14ac:dyDescent="0.25">
      <c r="C12" s="15"/>
      <c r="D12" s="32" t="s">
        <v>38</v>
      </c>
      <c r="E12" s="32"/>
      <c r="F12" s="32" t="s">
        <v>48</v>
      </c>
      <c r="G12" s="32"/>
      <c r="I12" s="11" t="s">
        <v>27</v>
      </c>
      <c r="J12" s="13">
        <v>0.1</v>
      </c>
      <c r="L12" s="10"/>
    </row>
    <row r="13" spans="1:38" x14ac:dyDescent="0.25">
      <c r="C13" s="15"/>
      <c r="D13" s="15" t="s">
        <v>4</v>
      </c>
      <c r="E13" s="15" t="s">
        <v>5</v>
      </c>
      <c r="F13" s="15" t="s">
        <v>5</v>
      </c>
      <c r="G13" s="15" t="s">
        <v>4</v>
      </c>
      <c r="I13" s="11" t="s">
        <v>28</v>
      </c>
      <c r="J13" s="13">
        <v>0.06</v>
      </c>
    </row>
    <row r="14" spans="1:38" x14ac:dyDescent="0.25">
      <c r="C14" s="15" t="s">
        <v>30</v>
      </c>
      <c r="D14" s="16">
        <v>0.05</v>
      </c>
      <c r="E14" s="16">
        <v>0.1</v>
      </c>
      <c r="F14" s="16">
        <v>0.15</v>
      </c>
      <c r="G14" s="16">
        <v>0.05</v>
      </c>
    </row>
    <row r="15" spans="1:38" ht="15.75" thickBot="1" x14ac:dyDescent="0.3"/>
    <row r="16" spans="1:38" s="22" customFormat="1" ht="15.75" thickBot="1" x14ac:dyDescent="0.3">
      <c r="A16" s="1" t="s">
        <v>0</v>
      </c>
      <c r="B16" s="5" t="s">
        <v>1</v>
      </c>
      <c r="C16" s="5" t="s">
        <v>2</v>
      </c>
      <c r="D16" s="45" t="s">
        <v>3</v>
      </c>
      <c r="E16" s="46"/>
      <c r="F16" s="46"/>
      <c r="G16" s="47"/>
      <c r="H16" s="39" t="s">
        <v>9</v>
      </c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31" t="s">
        <v>32</v>
      </c>
      <c r="U16" s="31"/>
      <c r="V16" s="31"/>
      <c r="W16" s="31"/>
      <c r="X16" s="18" t="s">
        <v>37</v>
      </c>
      <c r="Y16" s="31" t="s">
        <v>38</v>
      </c>
      <c r="Z16" s="31"/>
      <c r="AA16" s="31" t="s">
        <v>40</v>
      </c>
      <c r="AB16" s="31"/>
      <c r="AC16" s="31" t="s">
        <v>42</v>
      </c>
      <c r="AD16" s="31"/>
      <c r="AE16" s="31"/>
      <c r="AF16" s="31"/>
      <c r="AG16" s="31"/>
      <c r="AH16" s="18" t="s">
        <v>45</v>
      </c>
      <c r="AI16" s="18"/>
      <c r="AJ16" s="19" t="s">
        <v>46</v>
      </c>
      <c r="AK16" s="19" t="s">
        <v>47</v>
      </c>
      <c r="AL16" s="9"/>
    </row>
    <row r="17" spans="1:37" s="22" customFormat="1" x14ac:dyDescent="0.25">
      <c r="D17" s="37" t="s">
        <v>4</v>
      </c>
      <c r="E17" s="37"/>
      <c r="F17" s="37" t="s">
        <v>5</v>
      </c>
      <c r="G17" s="37"/>
      <c r="H17" s="37" t="s">
        <v>11</v>
      </c>
      <c r="I17" s="37"/>
      <c r="J17" s="37" t="s">
        <v>12</v>
      </c>
      <c r="K17" s="38"/>
      <c r="L17" s="41" t="s">
        <v>17</v>
      </c>
      <c r="M17" s="42"/>
      <c r="N17" s="43" t="s">
        <v>18</v>
      </c>
      <c r="O17" s="44"/>
      <c r="P17" s="32" t="s">
        <v>31</v>
      </c>
      <c r="Q17" s="32"/>
      <c r="R17" s="32"/>
      <c r="S17" s="32"/>
      <c r="T17" s="33" t="s">
        <v>33</v>
      </c>
      <c r="U17" s="34"/>
      <c r="V17" s="34"/>
      <c r="W17" s="3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J17" s="23"/>
      <c r="AK17" s="23"/>
    </row>
    <row r="18" spans="1:37" s="22" customFormat="1" ht="15.75" thickBot="1" x14ac:dyDescent="0.3">
      <c r="D18" s="25" t="s">
        <v>6</v>
      </c>
      <c r="E18" s="25" t="s">
        <v>7</v>
      </c>
      <c r="F18" s="25" t="s">
        <v>8</v>
      </c>
      <c r="G18" s="25" t="s">
        <v>7</v>
      </c>
      <c r="H18" s="25" t="s">
        <v>8</v>
      </c>
      <c r="I18" s="25" t="s">
        <v>7</v>
      </c>
      <c r="J18" s="25" t="s">
        <v>6</v>
      </c>
      <c r="K18" s="26" t="s">
        <v>10</v>
      </c>
      <c r="L18" s="27" t="s">
        <v>6</v>
      </c>
      <c r="M18" s="28" t="s">
        <v>10</v>
      </c>
      <c r="N18" s="28" t="s">
        <v>6</v>
      </c>
      <c r="O18" s="29" t="s">
        <v>10</v>
      </c>
      <c r="P18" s="32" t="s">
        <v>6</v>
      </c>
      <c r="Q18" s="32"/>
      <c r="R18" s="15" t="s">
        <v>10</v>
      </c>
      <c r="S18" s="15"/>
      <c r="T18" s="30" t="s">
        <v>34</v>
      </c>
      <c r="U18" s="30" t="s">
        <v>35</v>
      </c>
      <c r="V18" s="30" t="s">
        <v>36</v>
      </c>
      <c r="W18" s="30" t="s">
        <v>31</v>
      </c>
      <c r="X18" s="24"/>
      <c r="Y18" s="30" t="s">
        <v>4</v>
      </c>
      <c r="Z18" s="30" t="s">
        <v>39</v>
      </c>
      <c r="AA18" s="30" t="s">
        <v>41</v>
      </c>
      <c r="AB18" s="30" t="s">
        <v>39</v>
      </c>
      <c r="AC18" s="30" t="s">
        <v>43</v>
      </c>
      <c r="AD18" s="30" t="s">
        <v>26</v>
      </c>
      <c r="AE18" s="30" t="s">
        <v>27</v>
      </c>
      <c r="AF18" s="30" t="s">
        <v>28</v>
      </c>
      <c r="AG18" s="30" t="s">
        <v>44</v>
      </c>
      <c r="AJ18" s="23"/>
      <c r="AK18" s="23"/>
    </row>
    <row r="19" spans="1:37" x14ac:dyDescent="0.25">
      <c r="A19" s="8">
        <v>0</v>
      </c>
      <c r="B19" s="7">
        <v>15000000</v>
      </c>
      <c r="C19" s="6">
        <v>1000000000</v>
      </c>
      <c r="D19" s="2">
        <v>45000000</v>
      </c>
      <c r="E19" s="2">
        <v>30000000</v>
      </c>
      <c r="F19" s="3">
        <v>45000000</v>
      </c>
      <c r="G19" s="3">
        <v>30000000</v>
      </c>
      <c r="H19" s="4">
        <f t="shared" ref="H19:H29" si="0">F19*$J$3</f>
        <v>4500000000</v>
      </c>
      <c r="I19" s="4">
        <f t="shared" ref="I19:I29" si="1">G19*$J$3</f>
        <v>3000000000</v>
      </c>
      <c r="J19" s="3">
        <f>H19</f>
        <v>4500000000</v>
      </c>
      <c r="K19" s="3">
        <f>I19</f>
        <v>3000000000</v>
      </c>
      <c r="L19" s="4">
        <f>F19*$D$9</f>
        <v>1620000000</v>
      </c>
      <c r="M19" s="4">
        <f>G19*$E$9</f>
        <v>1440000000</v>
      </c>
      <c r="N19" s="3">
        <f>L19</f>
        <v>1620000000</v>
      </c>
      <c r="O19" s="3">
        <f>M19</f>
        <v>1440000000</v>
      </c>
      <c r="P19" s="36">
        <f>J19+N19</f>
        <v>6120000000</v>
      </c>
      <c r="Q19" s="36"/>
      <c r="R19" s="35">
        <f>K19+O19</f>
        <v>4440000000</v>
      </c>
      <c r="S19" s="35"/>
      <c r="T19" s="3">
        <f>5000000</f>
        <v>5000000</v>
      </c>
      <c r="U19" s="3">
        <f>T19*$J$4</f>
        <v>250000000</v>
      </c>
      <c r="V19" s="3">
        <f>T19*$J$5</f>
        <v>144000000</v>
      </c>
      <c r="W19" s="21">
        <f>U19+V19</f>
        <v>394000000</v>
      </c>
      <c r="X19" s="4">
        <v>60000000</v>
      </c>
      <c r="Y19" s="3">
        <v>400000000</v>
      </c>
      <c r="Z19" s="3">
        <v>440000000</v>
      </c>
      <c r="AA19" s="4">
        <v>500000000</v>
      </c>
      <c r="AB19" s="4">
        <v>500000000</v>
      </c>
      <c r="AC19" s="3">
        <f>J19+K19+U19</f>
        <v>7750000000</v>
      </c>
      <c r="AD19" s="3">
        <f>AC19*$J$11</f>
        <v>387500000</v>
      </c>
      <c r="AE19" s="3">
        <f>AC19*$J$12</f>
        <v>775000000</v>
      </c>
      <c r="AF19" s="3">
        <f>AC19*$J$13</f>
        <v>465000000</v>
      </c>
      <c r="AG19" s="3">
        <f>AC19+AD19+AE19</f>
        <v>8912500000</v>
      </c>
      <c r="AH19" s="4">
        <v>30000000</v>
      </c>
      <c r="AJ19" s="14">
        <f>AC19+P19+R19</f>
        <v>18310000000</v>
      </c>
      <c r="AK19" s="14">
        <f>AJ19-(AJ19*$J$9)</f>
        <v>16479000000</v>
      </c>
    </row>
    <row r="20" spans="1:37" x14ac:dyDescent="0.25">
      <c r="A20" s="8">
        <v>1</v>
      </c>
      <c r="C20" s="6">
        <f t="shared" ref="C20:C29" si="2">C19-$E$3</f>
        <v>920000000</v>
      </c>
      <c r="D20" s="2">
        <f t="shared" ref="D20:D29" si="3">D19+(D19*$E$5)</f>
        <v>47250000</v>
      </c>
      <c r="E20" s="2">
        <f t="shared" ref="E20:E29" si="4">E19+(E19*$E$6)</f>
        <v>32400000</v>
      </c>
      <c r="F20" s="3">
        <f t="shared" ref="F20:F29" si="5">F19+(F19*$D$5)</f>
        <v>47250000</v>
      </c>
      <c r="G20" s="3">
        <f t="shared" ref="G20:G29" si="6">G19+(G19*$D$6)</f>
        <v>33000000</v>
      </c>
      <c r="H20" s="4">
        <f t="shared" si="0"/>
        <v>4725000000</v>
      </c>
      <c r="I20" s="4">
        <f t="shared" si="1"/>
        <v>3300000000</v>
      </c>
      <c r="J20" s="3">
        <f t="shared" ref="J20:J29" si="7">J19+(J19*$J$2)</f>
        <v>4567500000</v>
      </c>
      <c r="K20" s="3">
        <f t="shared" ref="K20:K29" si="8">K19+(K19*$J$2)</f>
        <v>3045000000</v>
      </c>
      <c r="L20" s="4">
        <f t="shared" ref="L20:L29" si="9">F20*$D$9</f>
        <v>1701000000</v>
      </c>
      <c r="M20" s="4">
        <f t="shared" ref="M20:M29" si="10">G20*$E$9</f>
        <v>1584000000</v>
      </c>
      <c r="N20" s="3">
        <f>N19*(1+$J$2)</f>
        <v>1644299999.9999998</v>
      </c>
      <c r="O20" s="3">
        <f>O19*(1+$J$2)</f>
        <v>1461599999.9999998</v>
      </c>
      <c r="P20" s="36">
        <f t="shared" ref="P20:P29" si="11">J20+N20</f>
        <v>6211800000</v>
      </c>
      <c r="Q20" s="36"/>
      <c r="R20" s="35">
        <f t="shared" ref="R20:R29" si="12">K20+O20</f>
        <v>4506600000</v>
      </c>
      <c r="S20" s="35"/>
      <c r="T20" s="20">
        <f>T19+(T19*$J$6)</f>
        <v>5400000</v>
      </c>
      <c r="U20" s="3">
        <f t="shared" ref="U20:U29" si="13">T20*$J$4</f>
        <v>270000000</v>
      </c>
      <c r="V20" s="3">
        <f t="shared" ref="V20:V29" si="14">T20*$J$5</f>
        <v>155520000</v>
      </c>
      <c r="W20" s="21">
        <f t="shared" ref="W20:W29" si="15">U20+V20</f>
        <v>425520000</v>
      </c>
      <c r="X20" s="4">
        <f>X19*(1+$J$2)</f>
        <v>60899999.999999993</v>
      </c>
      <c r="Y20" s="3">
        <f t="shared" ref="Y20:Y29" si="16">Y19+(Y19*$D$14)</f>
        <v>420000000</v>
      </c>
      <c r="Z20" s="3">
        <f t="shared" ref="Z20:Z29" si="17">Z19+(Z19*$E$14)</f>
        <v>484000000</v>
      </c>
      <c r="AA20" s="4">
        <f t="shared" ref="AA20:AA29" si="18">AA19+(AA19*$G$14)</f>
        <v>525000000</v>
      </c>
      <c r="AB20" s="4">
        <f t="shared" ref="AB20:AB29" si="19">AB19+(AB19*$F$14)</f>
        <v>575000000</v>
      </c>
      <c r="AC20" s="3">
        <f t="shared" ref="AC20:AC29" si="20">J20+K20+U20</f>
        <v>7882500000</v>
      </c>
      <c r="AD20" s="3">
        <f t="shared" ref="AD20:AD29" si="21">AC20*$J$11</f>
        <v>394125000</v>
      </c>
      <c r="AE20" s="3">
        <f t="shared" ref="AE20:AE29" si="22">AC20*$J$12</f>
        <v>788250000</v>
      </c>
      <c r="AF20" s="3">
        <f t="shared" ref="AF20:AF29" si="23">AC20*$J$13</f>
        <v>472950000</v>
      </c>
      <c r="AG20" s="3">
        <f t="shared" ref="AG20:AG29" si="24">AC20+AD20+AE20</f>
        <v>9064875000</v>
      </c>
      <c r="AH20" s="4">
        <f>AH19*(1+$J$10)</f>
        <v>30900000</v>
      </c>
      <c r="AJ20" s="14">
        <f t="shared" ref="AJ20:AJ29" si="25">AC20+P20+R20</f>
        <v>18600900000</v>
      </c>
      <c r="AK20" s="14">
        <f t="shared" ref="AK20:AK29" si="26">AJ20-(AJ20*$J$9)</f>
        <v>16740810000</v>
      </c>
    </row>
    <row r="21" spans="1:37" x14ac:dyDescent="0.25">
      <c r="A21" s="8">
        <v>2</v>
      </c>
      <c r="C21" s="6">
        <f t="shared" si="2"/>
        <v>840000000</v>
      </c>
      <c r="D21" s="2">
        <f t="shared" si="3"/>
        <v>49612500</v>
      </c>
      <c r="E21" s="2">
        <f t="shared" si="4"/>
        <v>34992000</v>
      </c>
      <c r="F21" s="3">
        <f t="shared" si="5"/>
        <v>49612500</v>
      </c>
      <c r="G21" s="3">
        <f t="shared" si="6"/>
        <v>36300000</v>
      </c>
      <c r="H21" s="4">
        <f t="shared" si="0"/>
        <v>4961250000</v>
      </c>
      <c r="I21" s="4">
        <f t="shared" si="1"/>
        <v>3630000000</v>
      </c>
      <c r="J21" s="3">
        <f t="shared" si="7"/>
        <v>4636012500</v>
      </c>
      <c r="K21" s="3">
        <f t="shared" si="8"/>
        <v>3090675000</v>
      </c>
      <c r="L21" s="4">
        <f t="shared" si="9"/>
        <v>1786050000</v>
      </c>
      <c r="M21" s="4">
        <f t="shared" si="10"/>
        <v>1742400000</v>
      </c>
      <c r="N21" s="3">
        <f t="shared" ref="N21:N29" si="27">N20*(1+$J$2)</f>
        <v>1668964499.9999995</v>
      </c>
      <c r="O21" s="3">
        <f t="shared" ref="O21:O29" si="28">O20*(1+$J$2)</f>
        <v>1483523999.9999995</v>
      </c>
      <c r="P21" s="36">
        <f t="shared" si="11"/>
        <v>6304977000</v>
      </c>
      <c r="Q21" s="36"/>
      <c r="R21" s="35">
        <f t="shared" si="12"/>
        <v>4574199000</v>
      </c>
      <c r="S21" s="35"/>
      <c r="T21" s="20">
        <f t="shared" ref="T21:T29" si="29">T20+(T20*$J$6)</f>
        <v>5832000</v>
      </c>
      <c r="U21" s="3">
        <f t="shared" si="13"/>
        <v>291600000</v>
      </c>
      <c r="V21" s="3">
        <f t="shared" si="14"/>
        <v>167961600</v>
      </c>
      <c r="W21" s="21">
        <f t="shared" si="15"/>
        <v>459561600</v>
      </c>
      <c r="X21" s="4">
        <f t="shared" ref="X21:X29" si="30">X20*(1+$J$2)</f>
        <v>61813499.999999985</v>
      </c>
      <c r="Y21" s="3">
        <f t="shared" si="16"/>
        <v>441000000</v>
      </c>
      <c r="Z21" s="3">
        <f t="shared" si="17"/>
        <v>532400000</v>
      </c>
      <c r="AA21" s="4">
        <f t="shared" si="18"/>
        <v>551250000</v>
      </c>
      <c r="AB21" s="4">
        <f t="shared" si="19"/>
        <v>661250000</v>
      </c>
      <c r="AC21" s="3">
        <f t="shared" si="20"/>
        <v>8018287500</v>
      </c>
      <c r="AD21" s="3">
        <f t="shared" si="21"/>
        <v>400914375</v>
      </c>
      <c r="AE21" s="3">
        <f t="shared" si="22"/>
        <v>801828750</v>
      </c>
      <c r="AF21" s="3">
        <f t="shared" si="23"/>
        <v>481097250</v>
      </c>
      <c r="AG21" s="3">
        <f t="shared" si="24"/>
        <v>9221030625</v>
      </c>
      <c r="AH21" s="4">
        <f t="shared" ref="AH21:AH29" si="31">AH20*(1+$J$10)</f>
        <v>31827000</v>
      </c>
      <c r="AJ21" s="14">
        <f t="shared" si="25"/>
        <v>18897463500</v>
      </c>
      <c r="AK21" s="14">
        <f t="shared" si="26"/>
        <v>17007717150</v>
      </c>
    </row>
    <row r="22" spans="1:37" x14ac:dyDescent="0.25">
      <c r="A22" s="8">
        <v>3</v>
      </c>
      <c r="C22" s="6">
        <f t="shared" si="2"/>
        <v>760000000</v>
      </c>
      <c r="D22" s="2">
        <f t="shared" si="3"/>
        <v>52093125</v>
      </c>
      <c r="E22" s="2">
        <f t="shared" si="4"/>
        <v>37791360</v>
      </c>
      <c r="F22" s="3">
        <f t="shared" si="5"/>
        <v>52093125</v>
      </c>
      <c r="G22" s="3">
        <f t="shared" si="6"/>
        <v>39930000</v>
      </c>
      <c r="H22" s="4">
        <f t="shared" si="0"/>
        <v>5209312500</v>
      </c>
      <c r="I22" s="4">
        <f t="shared" si="1"/>
        <v>3993000000</v>
      </c>
      <c r="J22" s="3">
        <f t="shared" si="7"/>
        <v>4705552687.5</v>
      </c>
      <c r="K22" s="3">
        <f t="shared" si="8"/>
        <v>3137035125</v>
      </c>
      <c r="L22" s="4">
        <f t="shared" si="9"/>
        <v>1875352500</v>
      </c>
      <c r="M22" s="4">
        <f t="shared" si="10"/>
        <v>1916640000</v>
      </c>
      <c r="N22" s="3">
        <f t="shared" si="27"/>
        <v>1693998967.4999993</v>
      </c>
      <c r="O22" s="3">
        <f t="shared" si="28"/>
        <v>1505776859.9999993</v>
      </c>
      <c r="P22" s="36">
        <f t="shared" si="11"/>
        <v>6399551654.999999</v>
      </c>
      <c r="Q22" s="36"/>
      <c r="R22" s="35">
        <f t="shared" si="12"/>
        <v>4642811984.999999</v>
      </c>
      <c r="S22" s="35"/>
      <c r="T22" s="20">
        <f t="shared" si="29"/>
        <v>6298560</v>
      </c>
      <c r="U22" s="3">
        <f t="shared" si="13"/>
        <v>314928000</v>
      </c>
      <c r="V22" s="3">
        <f t="shared" si="14"/>
        <v>181398528</v>
      </c>
      <c r="W22" s="21">
        <f t="shared" si="15"/>
        <v>496326528</v>
      </c>
      <c r="X22" s="4">
        <f t="shared" si="30"/>
        <v>62740702.499999978</v>
      </c>
      <c r="Y22" s="3">
        <f t="shared" si="16"/>
        <v>463050000</v>
      </c>
      <c r="Z22" s="3">
        <f t="shared" si="17"/>
        <v>585640000</v>
      </c>
      <c r="AA22" s="4">
        <f t="shared" si="18"/>
        <v>578812500</v>
      </c>
      <c r="AB22" s="4">
        <f t="shared" si="19"/>
        <v>760437500</v>
      </c>
      <c r="AC22" s="3">
        <f t="shared" si="20"/>
        <v>8157515812.5</v>
      </c>
      <c r="AD22" s="3">
        <f t="shared" si="21"/>
        <v>407875790.625</v>
      </c>
      <c r="AE22" s="3">
        <f t="shared" si="22"/>
        <v>815751581.25</v>
      </c>
      <c r="AF22" s="3">
        <f t="shared" si="23"/>
        <v>489450948.75</v>
      </c>
      <c r="AG22" s="3">
        <f t="shared" si="24"/>
        <v>9381143184.375</v>
      </c>
      <c r="AH22" s="4">
        <f t="shared" si="31"/>
        <v>32781810</v>
      </c>
      <c r="AJ22" s="14">
        <f t="shared" si="25"/>
        <v>19199879452.5</v>
      </c>
      <c r="AK22" s="14">
        <f t="shared" si="26"/>
        <v>17279891507.25</v>
      </c>
    </row>
    <row r="23" spans="1:37" x14ac:dyDescent="0.25">
      <c r="A23" s="8">
        <v>4</v>
      </c>
      <c r="C23" s="6">
        <f t="shared" si="2"/>
        <v>680000000</v>
      </c>
      <c r="D23" s="2">
        <f t="shared" si="3"/>
        <v>54697781.25</v>
      </c>
      <c r="E23" s="2">
        <f t="shared" si="4"/>
        <v>40814668.799999997</v>
      </c>
      <c r="F23" s="3">
        <f t="shared" si="5"/>
        <v>54697781.25</v>
      </c>
      <c r="G23" s="3">
        <f t="shared" si="6"/>
        <v>43923000</v>
      </c>
      <c r="H23" s="4">
        <f t="shared" si="0"/>
        <v>5469778125</v>
      </c>
      <c r="I23" s="4">
        <f t="shared" si="1"/>
        <v>4392300000</v>
      </c>
      <c r="J23" s="3">
        <f t="shared" si="7"/>
        <v>4776135977.8125</v>
      </c>
      <c r="K23" s="3">
        <f t="shared" si="8"/>
        <v>3184090651.875</v>
      </c>
      <c r="L23" s="4">
        <f t="shared" si="9"/>
        <v>1969120125</v>
      </c>
      <c r="M23" s="4">
        <f t="shared" si="10"/>
        <v>2108304000</v>
      </c>
      <c r="N23" s="3">
        <f t="shared" si="27"/>
        <v>1719408952.0124991</v>
      </c>
      <c r="O23" s="3">
        <f t="shared" si="28"/>
        <v>1528363512.8999991</v>
      </c>
      <c r="P23" s="36">
        <f t="shared" si="11"/>
        <v>6495544929.8249989</v>
      </c>
      <c r="Q23" s="36"/>
      <c r="R23" s="35">
        <f t="shared" si="12"/>
        <v>4712454164.7749996</v>
      </c>
      <c r="S23" s="35"/>
      <c r="T23" s="20">
        <f t="shared" si="29"/>
        <v>6802444.7999999998</v>
      </c>
      <c r="U23" s="3">
        <f t="shared" si="13"/>
        <v>340122240</v>
      </c>
      <c r="V23" s="3">
        <f t="shared" si="14"/>
        <v>195910410.24000001</v>
      </c>
      <c r="W23" s="21">
        <f t="shared" si="15"/>
        <v>536032650.24000001</v>
      </c>
      <c r="X23" s="4">
        <f t="shared" si="30"/>
        <v>63681813.037499972</v>
      </c>
      <c r="Y23" s="3">
        <f t="shared" si="16"/>
        <v>486202500</v>
      </c>
      <c r="Z23" s="3">
        <f t="shared" si="17"/>
        <v>644204000</v>
      </c>
      <c r="AA23" s="4">
        <f t="shared" si="18"/>
        <v>607753125</v>
      </c>
      <c r="AB23" s="4">
        <f t="shared" si="19"/>
        <v>874503125</v>
      </c>
      <c r="AC23" s="3">
        <f t="shared" si="20"/>
        <v>8300348869.6875</v>
      </c>
      <c r="AD23" s="3">
        <f t="shared" si="21"/>
        <v>415017443.484375</v>
      </c>
      <c r="AE23" s="3">
        <f t="shared" si="22"/>
        <v>830034886.96875</v>
      </c>
      <c r="AF23" s="3">
        <f t="shared" si="23"/>
        <v>498020932.18124998</v>
      </c>
      <c r="AG23" s="3">
        <f t="shared" si="24"/>
        <v>9545401200.140625</v>
      </c>
      <c r="AH23" s="4">
        <f t="shared" si="31"/>
        <v>33765264.300000004</v>
      </c>
      <c r="AJ23" s="14">
        <f t="shared" si="25"/>
        <v>19508347964.287498</v>
      </c>
      <c r="AK23" s="14">
        <f t="shared" si="26"/>
        <v>17557513167.858749</v>
      </c>
    </row>
    <row r="24" spans="1:37" x14ac:dyDescent="0.25">
      <c r="A24" s="8">
        <v>5</v>
      </c>
      <c r="C24" s="6">
        <f t="shared" si="2"/>
        <v>600000000</v>
      </c>
      <c r="D24" s="2">
        <f t="shared" si="3"/>
        <v>57432670.3125</v>
      </c>
      <c r="E24" s="2">
        <f t="shared" si="4"/>
        <v>44079842.303999998</v>
      </c>
      <c r="F24" s="3">
        <f t="shared" si="5"/>
        <v>57432670.3125</v>
      </c>
      <c r="G24" s="3">
        <f t="shared" si="6"/>
        <v>48315300</v>
      </c>
      <c r="H24" s="4">
        <f t="shared" si="0"/>
        <v>5743267031.25</v>
      </c>
      <c r="I24" s="4">
        <f t="shared" si="1"/>
        <v>4831530000</v>
      </c>
      <c r="J24" s="3">
        <f t="shared" si="7"/>
        <v>4847778017.4796877</v>
      </c>
      <c r="K24" s="3">
        <f t="shared" si="8"/>
        <v>3231852011.6531248</v>
      </c>
      <c r="L24" s="4">
        <f t="shared" si="9"/>
        <v>2067576131.25</v>
      </c>
      <c r="M24" s="4">
        <f t="shared" si="10"/>
        <v>2319134400</v>
      </c>
      <c r="N24" s="3">
        <f t="shared" si="27"/>
        <v>1745200086.2926865</v>
      </c>
      <c r="O24" s="3">
        <f t="shared" si="28"/>
        <v>1551288965.5934989</v>
      </c>
      <c r="P24" s="36">
        <f t="shared" si="11"/>
        <v>6592978103.7723742</v>
      </c>
      <c r="Q24" s="36"/>
      <c r="R24" s="35">
        <f t="shared" si="12"/>
        <v>4783140977.246624</v>
      </c>
      <c r="S24" s="35"/>
      <c r="T24" s="20">
        <f t="shared" si="29"/>
        <v>7346640.3839999996</v>
      </c>
      <c r="U24" s="3">
        <f t="shared" si="13"/>
        <v>367332019.19999999</v>
      </c>
      <c r="V24" s="3">
        <f t="shared" si="14"/>
        <v>211583243.05919999</v>
      </c>
      <c r="W24" s="21">
        <f t="shared" si="15"/>
        <v>578915262.25919998</v>
      </c>
      <c r="X24" s="4">
        <f t="shared" si="30"/>
        <v>64637040.233062468</v>
      </c>
      <c r="Y24" s="3">
        <f t="shared" si="16"/>
        <v>510512625</v>
      </c>
      <c r="Z24" s="3">
        <f t="shared" si="17"/>
        <v>708624400</v>
      </c>
      <c r="AA24" s="4">
        <f t="shared" si="18"/>
        <v>638140781.25</v>
      </c>
      <c r="AB24" s="4">
        <f t="shared" si="19"/>
        <v>1005678593.75</v>
      </c>
      <c r="AC24" s="3">
        <f t="shared" si="20"/>
        <v>8446962048.3328123</v>
      </c>
      <c r="AD24" s="3">
        <f t="shared" si="21"/>
        <v>422348102.41664064</v>
      </c>
      <c r="AE24" s="3">
        <f t="shared" si="22"/>
        <v>844696204.83328128</v>
      </c>
      <c r="AF24" s="3">
        <f t="shared" si="23"/>
        <v>506817722.89996874</v>
      </c>
      <c r="AG24" s="3">
        <f t="shared" si="24"/>
        <v>9714006355.5827332</v>
      </c>
      <c r="AH24" s="4">
        <f t="shared" si="31"/>
        <v>34778222.229000002</v>
      </c>
      <c r="AJ24" s="14">
        <f t="shared" si="25"/>
        <v>19823081129.35181</v>
      </c>
      <c r="AK24" s="14">
        <f t="shared" si="26"/>
        <v>17840773016.41663</v>
      </c>
    </row>
    <row r="25" spans="1:37" x14ac:dyDescent="0.25">
      <c r="A25" s="8">
        <v>6</v>
      </c>
      <c r="C25" s="6">
        <f t="shared" si="2"/>
        <v>520000000</v>
      </c>
      <c r="D25" s="2">
        <f t="shared" si="3"/>
        <v>60304303.828125</v>
      </c>
      <c r="E25" s="2">
        <f t="shared" si="4"/>
        <v>47606229.688319996</v>
      </c>
      <c r="F25" s="3">
        <f t="shared" si="5"/>
        <v>60304303.828125</v>
      </c>
      <c r="G25" s="3">
        <f t="shared" si="6"/>
        <v>53146830</v>
      </c>
      <c r="H25" s="4">
        <f t="shared" si="0"/>
        <v>6030430382.8125</v>
      </c>
      <c r="I25" s="4">
        <f t="shared" si="1"/>
        <v>5314683000</v>
      </c>
      <c r="J25" s="3">
        <f t="shared" si="7"/>
        <v>4920494687.7418833</v>
      </c>
      <c r="K25" s="3">
        <f t="shared" si="8"/>
        <v>3280329791.8279219</v>
      </c>
      <c r="L25" s="4">
        <f t="shared" si="9"/>
        <v>2170954937.8125</v>
      </c>
      <c r="M25" s="4">
        <f t="shared" si="10"/>
        <v>2551047840</v>
      </c>
      <c r="N25" s="3">
        <f t="shared" si="27"/>
        <v>1771378087.5870767</v>
      </c>
      <c r="O25" s="3">
        <f t="shared" si="28"/>
        <v>1574558300.0774012</v>
      </c>
      <c r="P25" s="36">
        <f t="shared" si="11"/>
        <v>6691872775.3289604</v>
      </c>
      <c r="Q25" s="36"/>
      <c r="R25" s="35">
        <f t="shared" si="12"/>
        <v>4854888091.905323</v>
      </c>
      <c r="S25" s="35"/>
      <c r="T25" s="20">
        <f t="shared" si="29"/>
        <v>7934371.61472</v>
      </c>
      <c r="U25" s="3">
        <f t="shared" si="13"/>
        <v>396718580.736</v>
      </c>
      <c r="V25" s="3">
        <f t="shared" si="14"/>
        <v>228509902.50393599</v>
      </c>
      <c r="W25" s="21">
        <f t="shared" si="15"/>
        <v>625228483.23993599</v>
      </c>
      <c r="X25" s="4">
        <f t="shared" si="30"/>
        <v>65606595.836558402</v>
      </c>
      <c r="Y25" s="3">
        <f t="shared" si="16"/>
        <v>536038256.25</v>
      </c>
      <c r="Z25" s="3">
        <f t="shared" si="17"/>
        <v>779486840</v>
      </c>
      <c r="AA25" s="4">
        <f t="shared" si="18"/>
        <v>670047820.3125</v>
      </c>
      <c r="AB25" s="4">
        <f t="shared" si="19"/>
        <v>1156530382.8125</v>
      </c>
      <c r="AC25" s="3">
        <f t="shared" si="20"/>
        <v>8597543060.3058052</v>
      </c>
      <c r="AD25" s="3">
        <f t="shared" si="21"/>
        <v>429877153.01529026</v>
      </c>
      <c r="AE25" s="3">
        <f t="shared" si="22"/>
        <v>859754306.03058052</v>
      </c>
      <c r="AF25" s="3">
        <f t="shared" si="23"/>
        <v>515852583.6183483</v>
      </c>
      <c r="AG25" s="3">
        <f t="shared" si="24"/>
        <v>9887174519.351675</v>
      </c>
      <c r="AH25" s="4">
        <f t="shared" si="31"/>
        <v>35821568.89587</v>
      </c>
      <c r="AJ25" s="14">
        <f t="shared" si="25"/>
        <v>20144303927.540089</v>
      </c>
      <c r="AK25" s="14">
        <f t="shared" si="26"/>
        <v>18129873534.786079</v>
      </c>
    </row>
    <row r="26" spans="1:37" x14ac:dyDescent="0.25">
      <c r="A26" s="8">
        <v>7</v>
      </c>
      <c r="C26" s="6">
        <f t="shared" si="2"/>
        <v>440000000</v>
      </c>
      <c r="D26" s="2">
        <f t="shared" si="3"/>
        <v>63319519.01953125</v>
      </c>
      <c r="E26" s="2">
        <f t="shared" si="4"/>
        <v>51414728.063385598</v>
      </c>
      <c r="F26" s="3">
        <f t="shared" si="5"/>
        <v>63319519.01953125</v>
      </c>
      <c r="G26" s="3">
        <f t="shared" si="6"/>
        <v>58461513</v>
      </c>
      <c r="H26" s="4">
        <f t="shared" si="0"/>
        <v>6331951901.953125</v>
      </c>
      <c r="I26" s="4">
        <f t="shared" si="1"/>
        <v>5846151300</v>
      </c>
      <c r="J26" s="3">
        <f t="shared" si="7"/>
        <v>4994302108.0580111</v>
      </c>
      <c r="K26" s="3">
        <f t="shared" si="8"/>
        <v>3329534738.7053409</v>
      </c>
      <c r="L26" s="4">
        <f t="shared" si="9"/>
        <v>2279502684.703125</v>
      </c>
      <c r="M26" s="4">
        <f t="shared" si="10"/>
        <v>2806152624</v>
      </c>
      <c r="N26" s="3">
        <f t="shared" si="27"/>
        <v>1797948758.9008827</v>
      </c>
      <c r="O26" s="3">
        <f t="shared" si="28"/>
        <v>1598176674.578562</v>
      </c>
      <c r="P26" s="36">
        <f t="shared" si="11"/>
        <v>6792250866.9588938</v>
      </c>
      <c r="Q26" s="36"/>
      <c r="R26" s="35">
        <f t="shared" si="12"/>
        <v>4927711413.2839031</v>
      </c>
      <c r="S26" s="35"/>
      <c r="T26" s="20">
        <f t="shared" si="29"/>
        <v>8569121.3438975997</v>
      </c>
      <c r="U26" s="3">
        <f t="shared" si="13"/>
        <v>428456067.19488001</v>
      </c>
      <c r="V26" s="3">
        <f t="shared" si="14"/>
        <v>246790694.70425087</v>
      </c>
      <c r="W26" s="21">
        <f t="shared" si="15"/>
        <v>675246761.89913082</v>
      </c>
      <c r="X26" s="4">
        <f t="shared" si="30"/>
        <v>66590694.774106771</v>
      </c>
      <c r="Y26" s="3">
        <f t="shared" si="16"/>
        <v>562840169.0625</v>
      </c>
      <c r="Z26" s="3">
        <f t="shared" si="17"/>
        <v>857435524</v>
      </c>
      <c r="AA26" s="4">
        <f t="shared" si="18"/>
        <v>703550211.328125</v>
      </c>
      <c r="AB26" s="4">
        <f t="shared" si="19"/>
        <v>1330009940.234375</v>
      </c>
      <c r="AC26" s="3">
        <f t="shared" si="20"/>
        <v>8752292913.958231</v>
      </c>
      <c r="AD26" s="3">
        <f t="shared" si="21"/>
        <v>437614645.69791156</v>
      </c>
      <c r="AE26" s="3">
        <f t="shared" si="22"/>
        <v>875229291.39582312</v>
      </c>
      <c r="AF26" s="3">
        <f t="shared" si="23"/>
        <v>525137574.83749384</v>
      </c>
      <c r="AG26" s="3">
        <f t="shared" si="24"/>
        <v>10065136851.051966</v>
      </c>
      <c r="AH26" s="4">
        <f t="shared" si="31"/>
        <v>36896215.962746099</v>
      </c>
      <c r="AJ26" s="14">
        <f t="shared" si="25"/>
        <v>20472255194.201027</v>
      </c>
      <c r="AK26" s="14">
        <f t="shared" si="26"/>
        <v>18425029674.780926</v>
      </c>
    </row>
    <row r="27" spans="1:37" x14ac:dyDescent="0.25">
      <c r="A27" s="8">
        <v>8</v>
      </c>
      <c r="C27" s="6">
        <f t="shared" si="2"/>
        <v>360000000</v>
      </c>
      <c r="D27" s="2">
        <f t="shared" si="3"/>
        <v>66485494.970507815</v>
      </c>
      <c r="E27" s="2">
        <f t="shared" si="4"/>
        <v>55527906.308456443</v>
      </c>
      <c r="F27" s="3">
        <f t="shared" si="5"/>
        <v>66485494.970507815</v>
      </c>
      <c r="G27" s="3">
        <f t="shared" si="6"/>
        <v>64307664.299999997</v>
      </c>
      <c r="H27" s="4">
        <f t="shared" si="0"/>
        <v>6648549497.0507813</v>
      </c>
      <c r="I27" s="4">
        <f t="shared" si="1"/>
        <v>6430766430</v>
      </c>
      <c r="J27" s="3">
        <f t="shared" si="7"/>
        <v>5069216639.6788816</v>
      </c>
      <c r="K27" s="3">
        <f t="shared" si="8"/>
        <v>3379477759.7859211</v>
      </c>
      <c r="L27" s="4">
        <f t="shared" si="9"/>
        <v>2393477818.9382815</v>
      </c>
      <c r="M27" s="4">
        <f t="shared" si="10"/>
        <v>3086767886.3999996</v>
      </c>
      <c r="N27" s="3">
        <f t="shared" si="27"/>
        <v>1824917990.2843957</v>
      </c>
      <c r="O27" s="3">
        <f t="shared" si="28"/>
        <v>1622149324.6972404</v>
      </c>
      <c r="P27" s="36">
        <f t="shared" si="11"/>
        <v>6894134629.9632778</v>
      </c>
      <c r="Q27" s="36"/>
      <c r="R27" s="35">
        <f t="shared" si="12"/>
        <v>5001627084.4831619</v>
      </c>
      <c r="S27" s="35"/>
      <c r="T27" s="20">
        <f t="shared" si="29"/>
        <v>9254651.0514094085</v>
      </c>
      <c r="U27" s="3">
        <f t="shared" si="13"/>
        <v>462732552.57047045</v>
      </c>
      <c r="V27" s="3">
        <f t="shared" si="14"/>
        <v>266533950.28059098</v>
      </c>
      <c r="W27" s="21">
        <f t="shared" si="15"/>
        <v>729266502.85106146</v>
      </c>
      <c r="X27" s="4">
        <f t="shared" si="30"/>
        <v>67589555.195718363</v>
      </c>
      <c r="Y27" s="3">
        <f t="shared" si="16"/>
        <v>590982177.515625</v>
      </c>
      <c r="Z27" s="3">
        <f t="shared" si="17"/>
        <v>943179076.39999998</v>
      </c>
      <c r="AA27" s="4">
        <f t="shared" si="18"/>
        <v>738727721.89453125</v>
      </c>
      <c r="AB27" s="4">
        <f t="shared" si="19"/>
        <v>1529511431.2695313</v>
      </c>
      <c r="AC27" s="3">
        <f t="shared" si="20"/>
        <v>8911426952.0352726</v>
      </c>
      <c r="AD27" s="3">
        <f t="shared" si="21"/>
        <v>445571347.60176367</v>
      </c>
      <c r="AE27" s="3">
        <f t="shared" si="22"/>
        <v>891142695.20352733</v>
      </c>
      <c r="AF27" s="3">
        <f t="shared" si="23"/>
        <v>534685617.12211633</v>
      </c>
      <c r="AG27" s="3">
        <f t="shared" si="24"/>
        <v>10248140994.840563</v>
      </c>
      <c r="AH27" s="4">
        <f t="shared" si="31"/>
        <v>38003102.441628486</v>
      </c>
      <c r="AJ27" s="14">
        <f t="shared" si="25"/>
        <v>20807188666.481712</v>
      </c>
      <c r="AK27" s="14">
        <f t="shared" si="26"/>
        <v>18726469799.833542</v>
      </c>
    </row>
    <row r="28" spans="1:37" x14ac:dyDescent="0.25">
      <c r="A28" s="8">
        <v>9</v>
      </c>
      <c r="C28" s="6">
        <f t="shared" si="2"/>
        <v>280000000</v>
      </c>
      <c r="D28" s="2">
        <f t="shared" si="3"/>
        <v>69809769.719033211</v>
      </c>
      <c r="E28" s="2">
        <f t="shared" si="4"/>
        <v>59970138.813132957</v>
      </c>
      <c r="F28" s="3">
        <f t="shared" si="5"/>
        <v>69809769.719033211</v>
      </c>
      <c r="G28" s="3">
        <f t="shared" si="6"/>
        <v>70738430.729999989</v>
      </c>
      <c r="H28" s="4">
        <f t="shared" si="0"/>
        <v>6980976971.9033213</v>
      </c>
      <c r="I28" s="4">
        <f t="shared" si="1"/>
        <v>7073843072.999999</v>
      </c>
      <c r="J28" s="3">
        <f t="shared" si="7"/>
        <v>5145254889.274065</v>
      </c>
      <c r="K28" s="3">
        <f t="shared" si="8"/>
        <v>3430169926.1827097</v>
      </c>
      <c r="L28" s="4">
        <f t="shared" si="9"/>
        <v>2513151709.8851957</v>
      </c>
      <c r="M28" s="4">
        <f t="shared" si="10"/>
        <v>3395444675.0399995</v>
      </c>
      <c r="N28" s="3">
        <f t="shared" si="27"/>
        <v>1852291760.1386614</v>
      </c>
      <c r="O28" s="3">
        <f t="shared" si="28"/>
        <v>1646481564.5676987</v>
      </c>
      <c r="P28" s="36">
        <f t="shared" si="11"/>
        <v>6997546649.4127264</v>
      </c>
      <c r="Q28" s="36"/>
      <c r="R28" s="35">
        <f t="shared" si="12"/>
        <v>5076651490.7504082</v>
      </c>
      <c r="S28" s="35"/>
      <c r="T28" s="20">
        <f t="shared" si="29"/>
        <v>9995023.1355221607</v>
      </c>
      <c r="U28" s="3">
        <f t="shared" si="13"/>
        <v>499751156.77610803</v>
      </c>
      <c r="V28" s="3">
        <f t="shared" si="14"/>
        <v>287856666.30303824</v>
      </c>
      <c r="W28" s="21">
        <f t="shared" si="15"/>
        <v>787607823.07914627</v>
      </c>
      <c r="X28" s="4">
        <f t="shared" si="30"/>
        <v>68603398.523654133</v>
      </c>
      <c r="Y28" s="3">
        <f t="shared" si="16"/>
        <v>620531286.3914063</v>
      </c>
      <c r="Z28" s="3">
        <f t="shared" si="17"/>
        <v>1037496984.04</v>
      </c>
      <c r="AA28" s="4">
        <f t="shared" si="18"/>
        <v>775664107.98925781</v>
      </c>
      <c r="AB28" s="4">
        <f t="shared" si="19"/>
        <v>1758938145.9599609</v>
      </c>
      <c r="AC28" s="3">
        <f t="shared" si="20"/>
        <v>9075175972.2328835</v>
      </c>
      <c r="AD28" s="3">
        <f t="shared" si="21"/>
        <v>453758798.61164421</v>
      </c>
      <c r="AE28" s="3">
        <f t="shared" si="22"/>
        <v>907517597.22328842</v>
      </c>
      <c r="AF28" s="3">
        <f t="shared" si="23"/>
        <v>544510558.33397293</v>
      </c>
      <c r="AG28" s="3">
        <f t="shared" si="24"/>
        <v>10436452368.067816</v>
      </c>
      <c r="AH28" s="4">
        <f t="shared" si="31"/>
        <v>39143195.514877342</v>
      </c>
      <c r="AJ28" s="14">
        <f t="shared" si="25"/>
        <v>21149374112.396019</v>
      </c>
      <c r="AK28" s="14">
        <f t="shared" si="26"/>
        <v>19034436701.156418</v>
      </c>
    </row>
    <row r="29" spans="1:37" x14ac:dyDescent="0.25">
      <c r="A29" s="8">
        <v>10</v>
      </c>
      <c r="C29" s="6">
        <f t="shared" si="2"/>
        <v>200000000</v>
      </c>
      <c r="D29" s="2">
        <f t="shared" si="3"/>
        <v>73300258.204984874</v>
      </c>
      <c r="E29" s="2">
        <f t="shared" si="4"/>
        <v>64767749.918183595</v>
      </c>
      <c r="F29" s="3">
        <f t="shared" si="5"/>
        <v>73300258.204984874</v>
      </c>
      <c r="G29" s="3">
        <f t="shared" si="6"/>
        <v>77812273.802999988</v>
      </c>
      <c r="H29" s="4">
        <f t="shared" si="0"/>
        <v>7330025820.4984875</v>
      </c>
      <c r="I29" s="4">
        <f t="shared" si="1"/>
        <v>7781227380.2999992</v>
      </c>
      <c r="J29" s="3">
        <f t="shared" si="7"/>
        <v>5222433712.6131763</v>
      </c>
      <c r="K29" s="3">
        <f t="shared" si="8"/>
        <v>3481622475.0754504</v>
      </c>
      <c r="L29" s="4">
        <f t="shared" si="9"/>
        <v>2638809295.3794556</v>
      </c>
      <c r="M29" s="4">
        <f t="shared" si="10"/>
        <v>3734989142.5439997</v>
      </c>
      <c r="N29" s="3">
        <f t="shared" si="27"/>
        <v>1880076136.5407412</v>
      </c>
      <c r="O29" s="3">
        <f t="shared" si="28"/>
        <v>1671178788.0362141</v>
      </c>
      <c r="P29" s="36">
        <f t="shared" si="11"/>
        <v>7102509849.1539173</v>
      </c>
      <c r="Q29" s="36"/>
      <c r="R29" s="35">
        <f t="shared" si="12"/>
        <v>5152801263.1116648</v>
      </c>
      <c r="S29" s="35"/>
      <c r="T29" s="20">
        <f t="shared" si="29"/>
        <v>10794624.986363934</v>
      </c>
      <c r="U29" s="3">
        <f t="shared" si="13"/>
        <v>539731249.31819677</v>
      </c>
      <c r="V29" s="3">
        <f t="shared" si="14"/>
        <v>310885199.60728133</v>
      </c>
      <c r="W29" s="21">
        <f t="shared" si="15"/>
        <v>850616448.9254781</v>
      </c>
      <c r="X29" s="4">
        <f t="shared" si="30"/>
        <v>69632449.501508936</v>
      </c>
      <c r="Y29" s="3">
        <f t="shared" si="16"/>
        <v>651557850.7109766</v>
      </c>
      <c r="Z29" s="3">
        <f t="shared" si="17"/>
        <v>1141246682.444</v>
      </c>
      <c r="AA29" s="4">
        <f t="shared" si="18"/>
        <v>814447313.38872075</v>
      </c>
      <c r="AB29" s="4">
        <f t="shared" si="19"/>
        <v>2022778867.853955</v>
      </c>
      <c r="AC29" s="3">
        <f t="shared" si="20"/>
        <v>9243787437.0068245</v>
      </c>
      <c r="AD29" s="3">
        <f t="shared" si="21"/>
        <v>462189371.85034126</v>
      </c>
      <c r="AE29" s="3">
        <f t="shared" si="22"/>
        <v>924378743.70068252</v>
      </c>
      <c r="AF29" s="3">
        <f t="shared" si="23"/>
        <v>554627246.22040939</v>
      </c>
      <c r="AG29" s="3">
        <f t="shared" si="24"/>
        <v>10630355552.557848</v>
      </c>
      <c r="AH29" s="4">
        <f t="shared" si="31"/>
        <v>40317491.380323663</v>
      </c>
      <c r="AJ29" s="14">
        <f t="shared" si="25"/>
        <v>21499098549.272408</v>
      </c>
      <c r="AK29" s="14">
        <f t="shared" si="26"/>
        <v>19349188694.345165</v>
      </c>
    </row>
  </sheetData>
  <mergeCells count="39">
    <mergeCell ref="P28:Q28"/>
    <mergeCell ref="P29:Q29"/>
    <mergeCell ref="R19:S19"/>
    <mergeCell ref="D16:G16"/>
    <mergeCell ref="D17:E17"/>
    <mergeCell ref="F17:G17"/>
    <mergeCell ref="H17:I17"/>
    <mergeCell ref="J17:K17"/>
    <mergeCell ref="H16:S16"/>
    <mergeCell ref="L17:M17"/>
    <mergeCell ref="N17:O17"/>
    <mergeCell ref="P23:Q23"/>
    <mergeCell ref="P24:Q24"/>
    <mergeCell ref="P25:Q25"/>
    <mergeCell ref="P26:Q26"/>
    <mergeCell ref="P27:Q27"/>
    <mergeCell ref="P18:Q18"/>
    <mergeCell ref="P19:Q19"/>
    <mergeCell ref="P20:Q20"/>
    <mergeCell ref="P21:Q21"/>
    <mergeCell ref="P22:Q22"/>
    <mergeCell ref="R20:S20"/>
    <mergeCell ref="R21:S21"/>
    <mergeCell ref="R22:S22"/>
    <mergeCell ref="R23:S23"/>
    <mergeCell ref="R24:S24"/>
    <mergeCell ref="R25:S25"/>
    <mergeCell ref="R26:S26"/>
    <mergeCell ref="R27:S27"/>
    <mergeCell ref="R28:S28"/>
    <mergeCell ref="R29:S29"/>
    <mergeCell ref="AC16:AG16"/>
    <mergeCell ref="D12:E12"/>
    <mergeCell ref="F12:G12"/>
    <mergeCell ref="T16:W16"/>
    <mergeCell ref="T17:W17"/>
    <mergeCell ref="Y16:Z16"/>
    <mergeCell ref="AA16:AB16"/>
    <mergeCell ref="P17:S1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B0DE8D-0305-415A-8AC6-11A5D0597BF8}">
  <dimension ref="B4:H20"/>
  <sheetViews>
    <sheetView workbookViewId="0">
      <selection activeCell="E4" sqref="E4"/>
    </sheetView>
  </sheetViews>
  <sheetFormatPr defaultRowHeight="15" x14ac:dyDescent="0.25"/>
  <cols>
    <col min="2" max="2" width="51.140625" customWidth="1"/>
    <col min="3" max="3" width="24.85546875" customWidth="1"/>
    <col min="5" max="5" width="17.5703125" customWidth="1"/>
    <col min="6" max="6" width="18.85546875" customWidth="1"/>
    <col min="7" max="7" width="21.140625" customWidth="1"/>
    <col min="8" max="8" width="17.140625" customWidth="1"/>
  </cols>
  <sheetData>
    <row r="4" spans="2:8" x14ac:dyDescent="0.25">
      <c r="C4" s="65" t="s">
        <v>68</v>
      </c>
    </row>
    <row r="5" spans="2:8" x14ac:dyDescent="0.25">
      <c r="B5" s="49" t="s">
        <v>49</v>
      </c>
      <c r="C5" s="50">
        <v>200</v>
      </c>
    </row>
    <row r="6" spans="2:8" x14ac:dyDescent="0.25">
      <c r="B6" s="51" t="s">
        <v>50</v>
      </c>
      <c r="C6" s="52">
        <v>696.32</v>
      </c>
      <c r="E6" s="48" t="s">
        <v>64</v>
      </c>
      <c r="F6" s="48" t="s">
        <v>65</v>
      </c>
      <c r="G6" s="48" t="s">
        <v>66</v>
      </c>
      <c r="H6" s="48" t="s">
        <v>67</v>
      </c>
    </row>
    <row r="7" spans="2:8" x14ac:dyDescent="0.25">
      <c r="B7" s="49" t="s">
        <v>51</v>
      </c>
      <c r="C7" s="56">
        <v>0.11</v>
      </c>
      <c r="E7" s="66">
        <v>0</v>
      </c>
      <c r="F7" s="67">
        <v>-2552</v>
      </c>
      <c r="G7" s="69">
        <f>$C$20^E7</f>
        <v>1</v>
      </c>
      <c r="H7" s="70">
        <f>F7*G7</f>
        <v>-2552</v>
      </c>
    </row>
    <row r="8" spans="2:8" x14ac:dyDescent="0.25">
      <c r="B8" s="51" t="s">
        <v>52</v>
      </c>
      <c r="C8" s="52">
        <v>1032.2763310040227</v>
      </c>
      <c r="E8" s="66">
        <v>1</v>
      </c>
      <c r="F8" s="68">
        <v>3286.8209699999989</v>
      </c>
      <c r="G8" s="69">
        <f t="shared" ref="G8:G17" si="0">$C$20^E8</f>
        <v>0.9009009009009008</v>
      </c>
      <c r="H8" s="70">
        <f t="shared" ref="H8:H17" si="1">F8*G8</f>
        <v>2961.0999729729715</v>
      </c>
    </row>
    <row r="9" spans="2:8" x14ac:dyDescent="0.25">
      <c r="B9" s="49" t="s">
        <v>53</v>
      </c>
      <c r="C9" s="50">
        <f>C8*(1+C7)</f>
        <v>1145.8267274144653</v>
      </c>
      <c r="E9" s="66">
        <v>2</v>
      </c>
      <c r="F9" s="68">
        <v>3613.1977450619997</v>
      </c>
      <c r="G9" s="69">
        <f t="shared" si="0"/>
        <v>0.8116224332440547</v>
      </c>
      <c r="H9" s="70">
        <f t="shared" si="1"/>
        <v>2932.552345639152</v>
      </c>
    </row>
    <row r="10" spans="2:8" x14ac:dyDescent="0.25">
      <c r="B10" s="51" t="s">
        <v>54</v>
      </c>
      <c r="C10" s="52">
        <f>C9+C6+C5</f>
        <v>2042.1467274144652</v>
      </c>
      <c r="E10" s="66">
        <v>3</v>
      </c>
      <c r="F10" s="68">
        <v>3972.2918339223756</v>
      </c>
      <c r="G10" s="69">
        <f t="shared" si="0"/>
        <v>0.73119138130095007</v>
      </c>
      <c r="H10" s="70">
        <f t="shared" si="1"/>
        <v>2904.5055529761862</v>
      </c>
    </row>
    <row r="11" spans="2:8" x14ac:dyDescent="0.25">
      <c r="B11" s="57" t="s">
        <v>55</v>
      </c>
      <c r="C11" s="58">
        <v>-150</v>
      </c>
      <c r="E11" s="66">
        <v>4</v>
      </c>
      <c r="F11" s="68">
        <v>3794.3764116886896</v>
      </c>
      <c r="G11" s="69">
        <f t="shared" si="0"/>
        <v>0.65873097414500004</v>
      </c>
      <c r="H11" s="70">
        <f t="shared" si="1"/>
        <v>2499.4732699445003</v>
      </c>
    </row>
    <row r="12" spans="2:8" x14ac:dyDescent="0.25">
      <c r="B12" s="53" t="s">
        <v>56</v>
      </c>
      <c r="C12" s="54">
        <v>-1000</v>
      </c>
      <c r="E12" s="66">
        <v>5</v>
      </c>
      <c r="F12" s="68">
        <v>4802.6379004641067</v>
      </c>
      <c r="G12" s="69">
        <f t="shared" si="0"/>
        <v>0.59345132805855849</v>
      </c>
      <c r="H12" s="70">
        <f t="shared" si="1"/>
        <v>2850.1318402147913</v>
      </c>
    </row>
    <row r="13" spans="2:8" x14ac:dyDescent="0.25">
      <c r="B13" s="59" t="s">
        <v>57</v>
      </c>
      <c r="C13" s="58">
        <v>-500</v>
      </c>
      <c r="E13" s="66">
        <v>6</v>
      </c>
      <c r="F13" s="68">
        <v>5281.8535919229626</v>
      </c>
      <c r="G13" s="69">
        <f t="shared" si="0"/>
        <v>0.53464083608879143</v>
      </c>
      <c r="H13" s="70">
        <f t="shared" si="1"/>
        <v>2823.8946204842787</v>
      </c>
    </row>
    <row r="14" spans="2:8" x14ac:dyDescent="0.25">
      <c r="B14" s="55" t="s">
        <v>58</v>
      </c>
      <c r="C14" s="54">
        <v>-500</v>
      </c>
      <c r="E14" s="66">
        <v>7</v>
      </c>
      <c r="F14" s="68">
        <v>5809.8002243297487</v>
      </c>
      <c r="G14" s="69">
        <f t="shared" si="0"/>
        <v>0.48165841089080302</v>
      </c>
      <c r="H14" s="70">
        <f t="shared" si="1"/>
        <v>2798.3391436436978</v>
      </c>
    </row>
    <row r="15" spans="2:8" x14ac:dyDescent="0.25">
      <c r="B15" s="59" t="s">
        <v>59</v>
      </c>
      <c r="C15" s="58">
        <v>-432</v>
      </c>
      <c r="E15" s="66">
        <v>8</v>
      </c>
      <c r="F15" s="68">
        <v>6391.6229339102874</v>
      </c>
      <c r="G15" s="69">
        <f t="shared" si="0"/>
        <v>0.43392649629802071</v>
      </c>
      <c r="H15" s="70">
        <f t="shared" si="1"/>
        <v>2773.4945453697665</v>
      </c>
    </row>
    <row r="16" spans="2:8" x14ac:dyDescent="0.25">
      <c r="B16" s="55" t="s">
        <v>60</v>
      </c>
      <c r="C16" s="54">
        <v>30</v>
      </c>
      <c r="E16" s="66">
        <v>9</v>
      </c>
      <c r="F16" s="68">
        <v>7033.027832048122</v>
      </c>
      <c r="G16" s="69">
        <f t="shared" si="0"/>
        <v>0.39092477143965826</v>
      </c>
      <c r="H16" s="70">
        <f t="shared" si="1"/>
        <v>2749.3847977721675</v>
      </c>
    </row>
    <row r="17" spans="2:8" x14ac:dyDescent="0.25">
      <c r="B17" s="60" t="s">
        <v>61</v>
      </c>
      <c r="C17" s="61">
        <f>SUM(C11:C16)</f>
        <v>-2552</v>
      </c>
      <c r="E17" s="66">
        <v>10</v>
      </c>
      <c r="F17" s="68">
        <v>8636.6646420118141</v>
      </c>
      <c r="G17" s="69">
        <f t="shared" si="0"/>
        <v>0.35218447877446685</v>
      </c>
      <c r="H17" s="70">
        <f t="shared" si="1"/>
        <v>3041.6992352967982</v>
      </c>
    </row>
    <row r="19" spans="2:8" x14ac:dyDescent="0.25">
      <c r="B19" s="62" t="s">
        <v>62</v>
      </c>
      <c r="C19" s="64" t="s">
        <v>63</v>
      </c>
      <c r="G19" s="71" t="s">
        <v>69</v>
      </c>
      <c r="H19" s="72">
        <f>SUM(H7:H17)</f>
        <v>25782.575324314308</v>
      </c>
    </row>
    <row r="20" spans="2:8" x14ac:dyDescent="0.25">
      <c r="B20" s="63">
        <v>0.11</v>
      </c>
      <c r="C20" s="64">
        <f>1/(1+B20)</f>
        <v>0.9009009009009008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ACC939-4EEF-4DE3-B43D-969C2853BB55}">
  <dimension ref="B3:J29"/>
  <sheetViews>
    <sheetView tabSelected="1" zoomScale="70" zoomScaleNormal="70" workbookViewId="0">
      <selection activeCell="F32" sqref="F32"/>
    </sheetView>
  </sheetViews>
  <sheetFormatPr defaultRowHeight="15" x14ac:dyDescent="0.25"/>
  <cols>
    <col min="2" max="2" width="17" customWidth="1"/>
    <col min="3" max="3" width="23.42578125" customWidth="1"/>
    <col min="4" max="4" width="20.28515625" customWidth="1"/>
    <col min="5" max="5" width="16.28515625" customWidth="1"/>
    <col min="7" max="7" width="15.140625" customWidth="1"/>
    <col min="8" max="8" width="17.85546875" customWidth="1"/>
    <col min="9" max="9" width="21.42578125" customWidth="1"/>
    <col min="10" max="10" width="22.5703125" customWidth="1"/>
  </cols>
  <sheetData>
    <row r="3" spans="2:10" x14ac:dyDescent="0.25">
      <c r="B3" s="17" t="s">
        <v>70</v>
      </c>
      <c r="C3" s="74">
        <v>0.11</v>
      </c>
      <c r="G3" s="17" t="s">
        <v>71</v>
      </c>
      <c r="H3" s="75">
        <v>1.3785065813970934</v>
      </c>
    </row>
    <row r="4" spans="2:10" x14ac:dyDescent="0.25">
      <c r="B4" s="17" t="s">
        <v>72</v>
      </c>
      <c r="C4" s="17">
        <f>1/(1+$C$3)</f>
        <v>0.9009009009009008</v>
      </c>
      <c r="G4" s="17" t="s">
        <v>72</v>
      </c>
      <c r="H4" s="17">
        <f>1/(1+$H$3)</f>
        <v>0.42043188268691584</v>
      </c>
    </row>
    <row r="6" spans="2:10" x14ac:dyDescent="0.25">
      <c r="B6" s="19" t="s">
        <v>73</v>
      </c>
      <c r="C6" s="19" t="s">
        <v>74</v>
      </c>
      <c r="D6" s="19" t="s">
        <v>75</v>
      </c>
      <c r="E6" s="19" t="s">
        <v>76</v>
      </c>
      <c r="G6" s="19" t="s">
        <v>73</v>
      </c>
      <c r="H6" s="19" t="s">
        <v>74</v>
      </c>
      <c r="I6" s="19" t="s">
        <v>75</v>
      </c>
      <c r="J6" s="19" t="s">
        <v>76</v>
      </c>
    </row>
    <row r="7" spans="2:10" x14ac:dyDescent="0.25">
      <c r="B7" s="76">
        <v>0</v>
      </c>
      <c r="C7" s="77">
        <v>-2552</v>
      </c>
      <c r="D7" s="80">
        <f>$C$4^(B7)</f>
        <v>1</v>
      </c>
      <c r="E7" s="82">
        <f>C7*D7</f>
        <v>-2552</v>
      </c>
      <c r="G7" s="76">
        <v>0</v>
      </c>
      <c r="H7" s="77">
        <v>-2552</v>
      </c>
      <c r="I7" s="80">
        <f>$H$4^(G7)</f>
        <v>1</v>
      </c>
      <c r="J7" s="82">
        <f>H7*I7</f>
        <v>-2552</v>
      </c>
    </row>
    <row r="8" spans="2:10" x14ac:dyDescent="0.25">
      <c r="B8" s="76">
        <v>1</v>
      </c>
      <c r="C8" s="78">
        <v>3286.8209699999989</v>
      </c>
      <c r="D8" s="81">
        <f t="shared" ref="D8:D27" si="0">$C$4^(B8)</f>
        <v>0.9009009009009008</v>
      </c>
      <c r="E8" s="82">
        <f t="shared" ref="E8:E27" si="1">C8*D8</f>
        <v>2961.0999729729715</v>
      </c>
      <c r="G8" s="76">
        <v>1</v>
      </c>
      <c r="H8" s="78">
        <v>3286.8209699999989</v>
      </c>
      <c r="I8" s="80">
        <f t="shared" ref="I8:I27" si="2">$H$4^(G8)</f>
        <v>0.42043188268691584</v>
      </c>
      <c r="J8" s="82">
        <f t="shared" ref="J8:J27" si="3">H8*I8</f>
        <v>1381.8843284719344</v>
      </c>
    </row>
    <row r="9" spans="2:10" x14ac:dyDescent="0.25">
      <c r="B9" s="76">
        <v>2</v>
      </c>
      <c r="C9" s="78">
        <v>3613.1977450619997</v>
      </c>
      <c r="D9" s="81">
        <f t="shared" si="0"/>
        <v>0.8116224332440547</v>
      </c>
      <c r="E9" s="82">
        <f t="shared" si="1"/>
        <v>2932.552345639152</v>
      </c>
      <c r="G9" s="76">
        <v>2</v>
      </c>
      <c r="H9" s="78">
        <v>3613.1977450619997</v>
      </c>
      <c r="I9" s="80">
        <f t="shared" si="2"/>
        <v>0.17676296797966456</v>
      </c>
      <c r="J9" s="82">
        <f t="shared" si="3"/>
        <v>638.67955731459051</v>
      </c>
    </row>
    <row r="10" spans="2:10" x14ac:dyDescent="0.25">
      <c r="B10" s="76">
        <v>3</v>
      </c>
      <c r="C10" s="78">
        <v>3972.2918339223756</v>
      </c>
      <c r="D10" s="81">
        <f t="shared" si="0"/>
        <v>0.73119138130095007</v>
      </c>
      <c r="E10" s="82">
        <f t="shared" si="1"/>
        <v>2904.5055529761862</v>
      </c>
      <c r="G10" s="76">
        <v>3</v>
      </c>
      <c r="H10" s="78">
        <v>3972.2918339223756</v>
      </c>
      <c r="I10" s="80">
        <f t="shared" si="2"/>
        <v>7.4316787417017388E-2</v>
      </c>
      <c r="J10" s="82">
        <f t="shared" si="3"/>
        <v>295.20796777996333</v>
      </c>
    </row>
    <row r="11" spans="2:10" x14ac:dyDescent="0.25">
      <c r="B11" s="76">
        <v>4</v>
      </c>
      <c r="C11" s="78">
        <v>3794.3764116886896</v>
      </c>
      <c r="D11" s="81">
        <f t="shared" si="0"/>
        <v>0.65873097414500004</v>
      </c>
      <c r="E11" s="82">
        <f t="shared" si="1"/>
        <v>2499.4732699445003</v>
      </c>
      <c r="G11" s="76">
        <v>4</v>
      </c>
      <c r="H11" s="78">
        <v>3794.3764116886896</v>
      </c>
      <c r="I11" s="80">
        <f t="shared" si="2"/>
        <v>3.1245146848979919E-2</v>
      </c>
      <c r="J11" s="82">
        <f t="shared" si="3"/>
        <v>118.55584818351859</v>
      </c>
    </row>
    <row r="12" spans="2:10" x14ac:dyDescent="0.25">
      <c r="B12" s="76">
        <v>5</v>
      </c>
      <c r="C12" s="78">
        <v>4802.6379004641067</v>
      </c>
      <c r="D12" s="81">
        <f t="shared" si="0"/>
        <v>0.59345132805855849</v>
      </c>
      <c r="E12" s="82">
        <f t="shared" si="1"/>
        <v>2850.1318402147913</v>
      </c>
      <c r="G12" s="76">
        <v>5</v>
      </c>
      <c r="H12" s="78">
        <v>4802.6379004641067</v>
      </c>
      <c r="I12" s="80">
        <f t="shared" si="2"/>
        <v>1.3136455914545783E-2</v>
      </c>
      <c r="J12" s="82">
        <f t="shared" si="3"/>
        <v>63.089641052973455</v>
      </c>
    </row>
    <row r="13" spans="2:10" x14ac:dyDescent="0.25">
      <c r="B13" s="76">
        <v>6</v>
      </c>
      <c r="C13" s="78">
        <v>5281.8535919229626</v>
      </c>
      <c r="D13" s="81">
        <f t="shared" si="0"/>
        <v>0.53464083608879143</v>
      </c>
      <c r="E13" s="82">
        <f t="shared" si="1"/>
        <v>2823.8946204842787</v>
      </c>
      <c r="G13" s="76">
        <v>6</v>
      </c>
      <c r="H13" s="78">
        <v>5281.8535919229626</v>
      </c>
      <c r="I13" s="80">
        <f t="shared" si="2"/>
        <v>5.522984891986155E-3</v>
      </c>
      <c r="J13" s="82">
        <f t="shared" si="3"/>
        <v>29.171597589873329</v>
      </c>
    </row>
    <row r="14" spans="2:10" x14ac:dyDescent="0.25">
      <c r="B14" s="76">
        <v>7</v>
      </c>
      <c r="C14" s="78">
        <v>5809.8002243297487</v>
      </c>
      <c r="D14" s="81">
        <f t="shared" si="0"/>
        <v>0.48165841089080302</v>
      </c>
      <c r="E14" s="82">
        <f t="shared" si="1"/>
        <v>2798.3391436436978</v>
      </c>
      <c r="G14" s="76">
        <v>7</v>
      </c>
      <c r="H14" s="78">
        <v>5809.8002243297487</v>
      </c>
      <c r="I14" s="80">
        <f t="shared" si="2"/>
        <v>2.3220389361891312E-3</v>
      </c>
      <c r="J14" s="82">
        <f t="shared" si="3"/>
        <v>13.490582332374025</v>
      </c>
    </row>
    <row r="15" spans="2:10" x14ac:dyDescent="0.25">
      <c r="B15" s="76">
        <v>8</v>
      </c>
      <c r="C15" s="78">
        <v>6391.6229339102874</v>
      </c>
      <c r="D15" s="81">
        <f t="shared" si="0"/>
        <v>0.43392649629802071</v>
      </c>
      <c r="E15" s="82">
        <f t="shared" si="1"/>
        <v>2773.4945453697665</v>
      </c>
      <c r="G15" s="76">
        <v>8</v>
      </c>
      <c r="H15" s="78">
        <v>6391.6229339102874</v>
      </c>
      <c r="I15" s="80">
        <f t="shared" si="2"/>
        <v>9.7625920161431979E-4</v>
      </c>
      <c r="J15" s="82">
        <f t="shared" si="3"/>
        <v>6.2398807024790335</v>
      </c>
    </row>
    <row r="16" spans="2:10" x14ac:dyDescent="0.25">
      <c r="B16" s="76">
        <v>9</v>
      </c>
      <c r="C16" s="78">
        <v>7033.027832048122</v>
      </c>
      <c r="D16" s="81">
        <f t="shared" si="0"/>
        <v>0.39092477143965826</v>
      </c>
      <c r="E16" s="82">
        <f t="shared" si="1"/>
        <v>2749.3847977721675</v>
      </c>
      <c r="G16" s="76">
        <v>9</v>
      </c>
      <c r="H16" s="78">
        <v>7033.027832048122</v>
      </c>
      <c r="I16" s="80">
        <f t="shared" si="2"/>
        <v>4.104504941251338E-4</v>
      </c>
      <c r="J16" s="82">
        <f t="shared" si="3"/>
        <v>2.8867097488599702</v>
      </c>
    </row>
    <row r="17" spans="2:10" x14ac:dyDescent="0.25">
      <c r="B17" s="76">
        <v>10</v>
      </c>
      <c r="C17" s="78">
        <v>8636.6646420118141</v>
      </c>
      <c r="D17" s="81">
        <f t="shared" si="0"/>
        <v>0.35218447877446685</v>
      </c>
      <c r="E17" s="82">
        <f t="shared" si="1"/>
        <v>3041.6992352967982</v>
      </c>
      <c r="G17" s="76">
        <v>10</v>
      </c>
      <c r="H17" s="78">
        <v>8636.6646420118141</v>
      </c>
      <c r="I17" s="80">
        <f t="shared" si="2"/>
        <v>1.7256647399480491E-4</v>
      </c>
      <c r="J17" s="82">
        <f t="shared" si="3"/>
        <v>1.4903987643475829</v>
      </c>
    </row>
    <row r="18" spans="2:10" x14ac:dyDescent="0.25">
      <c r="B18" s="76">
        <v>11</v>
      </c>
      <c r="C18" s="79">
        <f>C17+(C17*$C$3)</f>
        <v>9586.6977526331139</v>
      </c>
      <c r="D18" s="81">
        <f t="shared" si="0"/>
        <v>0.31728331421123135</v>
      </c>
      <c r="E18" s="82">
        <f t="shared" si="1"/>
        <v>3041.6992352967977</v>
      </c>
      <c r="G18" s="76">
        <v>11</v>
      </c>
      <c r="H18" s="79">
        <f>H17+(H17*$C$3)</f>
        <v>9586.6977526331139</v>
      </c>
      <c r="I18" s="80">
        <f t="shared" si="2"/>
        <v>7.2552447550278527E-5</v>
      </c>
      <c r="J18" s="82">
        <f t="shared" si="3"/>
        <v>0.69553838587828698</v>
      </c>
    </row>
    <row r="19" spans="2:10" x14ac:dyDescent="0.25">
      <c r="B19" s="76">
        <v>12</v>
      </c>
      <c r="C19" s="79">
        <f t="shared" ref="C19:C27" si="4">C18+(C18*$C$3)</f>
        <v>10641.234505422757</v>
      </c>
      <c r="D19" s="81">
        <f t="shared" si="0"/>
        <v>0.28584082361372193</v>
      </c>
      <c r="E19" s="82">
        <f t="shared" si="1"/>
        <v>3041.6992352967977</v>
      </c>
      <c r="G19" s="76">
        <v>12</v>
      </c>
      <c r="H19" s="79">
        <f t="shared" ref="H19:H27" si="5">H18+(H18*$C$3)</f>
        <v>10641.234505422757</v>
      </c>
      <c r="I19" s="80">
        <f t="shared" si="2"/>
        <v>3.0503362117107315E-5</v>
      </c>
      <c r="J19" s="82">
        <f t="shared" si="3"/>
        <v>0.32459342949196773</v>
      </c>
    </row>
    <row r="20" spans="2:10" x14ac:dyDescent="0.25">
      <c r="B20" s="76">
        <v>13</v>
      </c>
      <c r="C20" s="79">
        <f t="shared" si="4"/>
        <v>11811.77030101926</v>
      </c>
      <c r="D20" s="81">
        <f t="shared" si="0"/>
        <v>0.25751425550785756</v>
      </c>
      <c r="E20" s="82">
        <f t="shared" si="1"/>
        <v>3041.6992352967973</v>
      </c>
      <c r="G20" s="76">
        <v>13</v>
      </c>
      <c r="H20" s="79">
        <f t="shared" si="5"/>
        <v>11811.77030101926</v>
      </c>
      <c r="I20" s="80">
        <f t="shared" si="2"/>
        <v>1.2824585963176175E-5</v>
      </c>
      <c r="J20" s="82">
        <f t="shared" si="3"/>
        <v>0.15148106360271282</v>
      </c>
    </row>
    <row r="21" spans="2:10" x14ac:dyDescent="0.25">
      <c r="B21" s="76">
        <v>14</v>
      </c>
      <c r="C21" s="79">
        <f t="shared" si="4"/>
        <v>13111.065034131378</v>
      </c>
      <c r="D21" s="81">
        <f t="shared" si="0"/>
        <v>0.23199482478185365</v>
      </c>
      <c r="E21" s="82">
        <f t="shared" si="1"/>
        <v>3041.6992352967968</v>
      </c>
      <c r="G21" s="76">
        <v>14</v>
      </c>
      <c r="H21" s="79">
        <f t="shared" si="5"/>
        <v>13111.065034131378</v>
      </c>
      <c r="I21" s="80">
        <f t="shared" si="2"/>
        <v>5.391864821178354E-6</v>
      </c>
      <c r="J21" s="82">
        <f t="shared" si="3"/>
        <v>7.0693090325714553E-2</v>
      </c>
    </row>
    <row r="22" spans="2:10" x14ac:dyDescent="0.25">
      <c r="B22" s="76">
        <v>15</v>
      </c>
      <c r="C22" s="79">
        <f t="shared" si="4"/>
        <v>14553.282187885829</v>
      </c>
      <c r="D22" s="81">
        <f t="shared" si="0"/>
        <v>0.20900434665031858</v>
      </c>
      <c r="E22" s="82">
        <f t="shared" si="1"/>
        <v>3041.6992352967964</v>
      </c>
      <c r="G22" s="76">
        <v>15</v>
      </c>
      <c r="H22" s="79">
        <f t="shared" si="5"/>
        <v>14553.282187885829</v>
      </c>
      <c r="I22" s="80">
        <f t="shared" si="2"/>
        <v>2.2669118779613655E-6</v>
      </c>
      <c r="J22" s="82">
        <f t="shared" si="3"/>
        <v>3.2991008255041955E-2</v>
      </c>
    </row>
    <row r="23" spans="2:10" x14ac:dyDescent="0.25">
      <c r="B23" s="76">
        <v>16</v>
      </c>
      <c r="C23" s="79">
        <f t="shared" si="4"/>
        <v>16154.14322855327</v>
      </c>
      <c r="D23" s="81">
        <f t="shared" si="0"/>
        <v>0.18829220418947618</v>
      </c>
      <c r="E23" s="82">
        <f t="shared" si="1"/>
        <v>3041.6992352967964</v>
      </c>
      <c r="G23" s="76">
        <v>16</v>
      </c>
      <c r="H23" s="79">
        <f t="shared" si="5"/>
        <v>16154.14322855327</v>
      </c>
      <c r="I23" s="80">
        <f t="shared" si="2"/>
        <v>9.5308202873662914E-7</v>
      </c>
      <c r="J23" s="82">
        <f t="shared" si="3"/>
        <v>1.5396223600771631E-2</v>
      </c>
    </row>
    <row r="24" spans="2:10" x14ac:dyDescent="0.25">
      <c r="B24" s="76">
        <v>17</v>
      </c>
      <c r="C24" s="79">
        <f t="shared" si="4"/>
        <v>17931.09898369413</v>
      </c>
      <c r="D24" s="81">
        <f t="shared" si="0"/>
        <v>0.16963261638691546</v>
      </c>
      <c r="E24" s="82">
        <f t="shared" si="1"/>
        <v>3041.6992352967959</v>
      </c>
      <c r="G24" s="76">
        <v>17</v>
      </c>
      <c r="H24" s="79">
        <f t="shared" si="5"/>
        <v>17931.09898369413</v>
      </c>
      <c r="I24" s="80">
        <f t="shared" si="2"/>
        <v>4.0070607169680624E-7</v>
      </c>
      <c r="J24" s="82">
        <f t="shared" si="3"/>
        <v>7.1851002349626698E-3</v>
      </c>
    </row>
    <row r="25" spans="2:10" x14ac:dyDescent="0.25">
      <c r="B25" s="76">
        <v>18</v>
      </c>
      <c r="C25" s="79">
        <f t="shared" si="4"/>
        <v>19903.519871900484</v>
      </c>
      <c r="D25" s="81">
        <f t="shared" si="0"/>
        <v>0.15282217692514904</v>
      </c>
      <c r="E25" s="82">
        <f t="shared" si="1"/>
        <v>3041.6992352967955</v>
      </c>
      <c r="G25" s="76">
        <v>18</v>
      </c>
      <c r="H25" s="79">
        <f t="shared" si="5"/>
        <v>19903.519871900484</v>
      </c>
      <c r="I25" s="80">
        <f t="shared" si="2"/>
        <v>1.6846960812756653E-7</v>
      </c>
      <c r="J25" s="82">
        <f t="shared" si="3"/>
        <v>3.3531381931783079E-3</v>
      </c>
    </row>
    <row r="26" spans="2:10" x14ac:dyDescent="0.25">
      <c r="B26" s="76">
        <v>19</v>
      </c>
      <c r="C26" s="79">
        <f t="shared" si="4"/>
        <v>22092.907057809538</v>
      </c>
      <c r="D26" s="81">
        <f t="shared" si="0"/>
        <v>0.13767763686950363</v>
      </c>
      <c r="E26" s="82">
        <f t="shared" si="1"/>
        <v>3041.6992352967955</v>
      </c>
      <c r="G26" s="76">
        <v>19</v>
      </c>
      <c r="H26" s="79">
        <f t="shared" si="5"/>
        <v>22092.907057809538</v>
      </c>
      <c r="I26" s="80">
        <f t="shared" si="2"/>
        <v>7.0829994520599722E-8</v>
      </c>
      <c r="J26" s="82">
        <f t="shared" si="3"/>
        <v>1.5648404858487684E-3</v>
      </c>
    </row>
    <row r="27" spans="2:10" x14ac:dyDescent="0.25">
      <c r="B27" s="76">
        <v>20</v>
      </c>
      <c r="C27" s="79">
        <f t="shared" si="4"/>
        <v>24523.126834168586</v>
      </c>
      <c r="D27" s="81">
        <f t="shared" si="0"/>
        <v>0.1240339070896429</v>
      </c>
      <c r="E27" s="82">
        <f t="shared" si="1"/>
        <v>3041.699235296795</v>
      </c>
      <c r="G27" s="76">
        <v>20</v>
      </c>
      <c r="H27" s="79">
        <f t="shared" si="5"/>
        <v>24523.126834168586</v>
      </c>
      <c r="I27" s="80">
        <f t="shared" si="2"/>
        <v>2.9779187946999678E-8</v>
      </c>
      <c r="J27" s="82">
        <f t="shared" si="3"/>
        <v>7.3027880304281758E-4</v>
      </c>
    </row>
    <row r="29" spans="2:10" x14ac:dyDescent="0.25">
      <c r="D29" s="73" t="s">
        <v>69</v>
      </c>
      <c r="E29" s="73">
        <f>SUM(E7:E27)</f>
        <v>56199.567677282255</v>
      </c>
      <c r="I29" s="73" t="s">
        <v>69</v>
      </c>
      <c r="J29" s="73">
        <f>SUM(J7:J27)</f>
        <v>3.8499785748212154E-5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QUES1</vt:lpstr>
      <vt:lpstr>QUES 2</vt:lpstr>
      <vt:lpstr>QUES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Harshita Tyagi</dc:creator>
  <cp:lastModifiedBy>Harshita Tyagi</cp:lastModifiedBy>
  <dcterms:created xsi:type="dcterms:W3CDTF">2022-02-18T02:39:14Z</dcterms:created>
  <dcterms:modified xsi:type="dcterms:W3CDTF">2022-02-22T12:12:19Z</dcterms:modified>
</cp:coreProperties>
</file>